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Users/samolliver/Desktop/"/>
    </mc:Choice>
  </mc:AlternateContent>
  <xr:revisionPtr revIDLastSave="0" documentId="8_{17625379-F810-F247-8ECC-2D147E6F3374}" xr6:coauthVersionLast="47" xr6:coauthVersionMax="47" xr10:uidLastSave="{00000000-0000-0000-0000-000000000000}"/>
  <bookViews>
    <workbookView xWindow="0" yWindow="600" windowWidth="28800" windowHeight="16260" xr2:uid="{00000000-000D-0000-FFFF-FFFF00000000}"/>
  </bookViews>
  <sheets>
    <sheet name="START HERE" sheetId="1" r:id="rId1"/>
    <sheet name="DECISION LOG" sheetId="2" r:id="rId2"/>
    <sheet name="YOUR RESULTS" sheetId="3" r:id="rId3"/>
    <sheet name="ACTION PLAN" sheetId="4" r:id="rId4"/>
    <sheet name="GANTT TIMELINE" sheetId="5" r:id="rId5"/>
    <sheet name="MY REPORT" sheetId="6" r:id="rId6"/>
  </sheets>
  <definedNames>
    <definedName name="_xlnm.Print_Titles" localSheetId="5">'MY REPORT'!$1:$2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6" l="1"/>
  <c r="G17" i="6"/>
  <c r="B17" i="6"/>
  <c r="G16" i="6"/>
  <c r="B16" i="6"/>
  <c r="G15" i="6"/>
  <c r="B15" i="6"/>
  <c r="G14" i="6"/>
  <c r="G13" i="6"/>
  <c r="B13" i="6"/>
  <c r="B34" i="5"/>
  <c r="B33" i="5"/>
  <c r="B32" i="5"/>
  <c r="B31" i="5"/>
  <c r="B30" i="5"/>
  <c r="B29" i="5"/>
  <c r="B28" i="5"/>
  <c r="B27" i="5"/>
  <c r="B26" i="5"/>
  <c r="B25" i="5"/>
  <c r="B23" i="5"/>
  <c r="B22" i="5"/>
  <c r="B21" i="5"/>
  <c r="B20" i="5"/>
  <c r="B19" i="5"/>
  <c r="B18" i="5"/>
  <c r="B17" i="5"/>
  <c r="B16" i="5"/>
  <c r="B15" i="5"/>
  <c r="B14" i="5"/>
  <c r="B13" i="5"/>
  <c r="B12" i="5"/>
  <c r="B11" i="5"/>
  <c r="B10" i="5"/>
  <c r="B9" i="5"/>
  <c r="V7" i="5"/>
  <c r="U7" i="5"/>
  <c r="T7" i="5"/>
  <c r="S7" i="5"/>
  <c r="R7" i="5"/>
  <c r="Q7" i="5"/>
  <c r="P7" i="5"/>
  <c r="O7" i="5"/>
  <c r="N7" i="5"/>
  <c r="M7" i="5"/>
  <c r="L7" i="5"/>
  <c r="K7" i="5"/>
  <c r="J7" i="5"/>
  <c r="I7" i="5"/>
  <c r="H7" i="5"/>
  <c r="G7" i="5"/>
  <c r="E4" i="5"/>
  <c r="C70" i="3"/>
  <c r="B70" i="3"/>
  <c r="B22" i="3"/>
  <c r="E5" i="6" s="1"/>
  <c r="F19" i="3"/>
  <c r="F18" i="3"/>
  <c r="F17" i="3"/>
  <c r="C11" i="3"/>
  <c r="C10" i="3"/>
  <c r="D10" i="6" s="1"/>
  <c r="F8" i="3"/>
  <c r="F7" i="3"/>
  <c r="F6" i="3"/>
  <c r="C6" i="3"/>
  <c r="D8" i="6" s="1"/>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C8" i="3" s="1"/>
  <c r="I25" i="2"/>
  <c r="C9" i="3" l="1"/>
  <c r="D9" i="6" s="1"/>
  <c r="B25" i="3"/>
  <c r="B28" i="6" s="1"/>
  <c r="B14" i="3"/>
  <c r="B5" i="6" s="1"/>
  <c r="C7" i="3"/>
  <c r="C72" i="3" l="1"/>
  <c r="B72" i="3"/>
  <c r="C71" i="3"/>
  <c r="B71" i="3"/>
  <c r="M84" i="2"/>
  <c r="J84" i="2"/>
  <c r="O84" i="2" s="1"/>
  <c r="O83" i="2"/>
  <c r="N83" i="2"/>
  <c r="M83" i="2"/>
  <c r="J83" i="2"/>
  <c r="M82" i="2"/>
  <c r="J82" i="2"/>
  <c r="O82" i="2" s="1"/>
  <c r="O81" i="2"/>
  <c r="N81" i="2"/>
  <c r="M81" i="2"/>
  <c r="J81" i="2"/>
  <c r="M80" i="2"/>
  <c r="J80" i="2"/>
  <c r="O80" i="2" s="1"/>
  <c r="O79" i="2"/>
  <c r="N79" i="2"/>
  <c r="M79" i="2"/>
  <c r="J79" i="2"/>
  <c r="M78" i="2"/>
  <c r="J78" i="2"/>
  <c r="O78" i="2" s="1"/>
  <c r="O77" i="2"/>
  <c r="N77" i="2"/>
  <c r="M77" i="2"/>
  <c r="J77" i="2"/>
  <c r="M76" i="2"/>
  <c r="J76" i="2"/>
  <c r="O76" i="2" s="1"/>
  <c r="O75" i="2"/>
  <c r="N75" i="2"/>
  <c r="M75" i="2"/>
  <c r="J75" i="2"/>
  <c r="M74" i="2"/>
  <c r="J74" i="2"/>
  <c r="O74" i="2" s="1"/>
  <c r="O73" i="2"/>
  <c r="N73" i="2"/>
  <c r="M73" i="2"/>
  <c r="J73" i="2"/>
  <c r="M72" i="2"/>
  <c r="J72" i="2"/>
  <c r="O72" i="2" s="1"/>
  <c r="O71" i="2"/>
  <c r="N71" i="2"/>
  <c r="M71" i="2"/>
  <c r="J71" i="2"/>
  <c r="M70" i="2"/>
  <c r="J70" i="2"/>
  <c r="O70" i="2" s="1"/>
  <c r="O69" i="2"/>
  <c r="N69" i="2"/>
  <c r="M69" i="2"/>
  <c r="J69" i="2"/>
  <c r="M68" i="2"/>
  <c r="J68" i="2"/>
  <c r="O68" i="2" s="1"/>
  <c r="O67" i="2"/>
  <c r="N67" i="2"/>
  <c r="M67" i="2"/>
  <c r="J67" i="2"/>
  <c r="M66" i="2"/>
  <c r="J66" i="2"/>
  <c r="O66" i="2" s="1"/>
  <c r="O65" i="2"/>
  <c r="N65" i="2"/>
  <c r="M65" i="2"/>
  <c r="J65" i="2"/>
  <c r="M64" i="2"/>
  <c r="J64" i="2"/>
  <c r="O64" i="2" s="1"/>
  <c r="O63" i="2"/>
  <c r="N63" i="2"/>
  <c r="M63" i="2"/>
  <c r="J63" i="2"/>
  <c r="M62" i="2"/>
  <c r="J62" i="2"/>
  <c r="O62" i="2" s="1"/>
  <c r="O61" i="2"/>
  <c r="N61" i="2"/>
  <c r="M61" i="2"/>
  <c r="J61" i="2"/>
  <c r="M60" i="2"/>
  <c r="J60" i="2"/>
  <c r="O60" i="2" s="1"/>
  <c r="O59" i="2"/>
  <c r="N59" i="2"/>
  <c r="M59" i="2"/>
  <c r="J59" i="2"/>
  <c r="M58" i="2"/>
  <c r="J58" i="2"/>
  <c r="O58" i="2" s="1"/>
  <c r="O57" i="2"/>
  <c r="N57" i="2"/>
  <c r="M57" i="2"/>
  <c r="J57" i="2"/>
  <c r="M56" i="2"/>
  <c r="J56" i="2"/>
  <c r="O56" i="2" s="1"/>
  <c r="O55" i="2"/>
  <c r="N55" i="2"/>
  <c r="M55" i="2"/>
  <c r="J55" i="2"/>
  <c r="M54" i="2"/>
  <c r="J54" i="2"/>
  <c r="O54" i="2" s="1"/>
  <c r="O53" i="2"/>
  <c r="N53" i="2"/>
  <c r="M53" i="2"/>
  <c r="J53" i="2"/>
  <c r="M52" i="2"/>
  <c r="J52" i="2"/>
  <c r="O52" i="2" s="1"/>
  <c r="O51" i="2"/>
  <c r="N51" i="2"/>
  <c r="M51" i="2"/>
  <c r="J51" i="2"/>
  <c r="M50" i="2"/>
  <c r="J50" i="2"/>
  <c r="O50" i="2" s="1"/>
  <c r="O49" i="2"/>
  <c r="N49" i="2"/>
  <c r="M49" i="2"/>
  <c r="J49" i="2"/>
  <c r="M48" i="2"/>
  <c r="J48" i="2"/>
  <c r="O48" i="2" s="1"/>
  <c r="O47" i="2"/>
  <c r="N47" i="2"/>
  <c r="M47" i="2"/>
  <c r="J47" i="2"/>
  <c r="M46" i="2"/>
  <c r="J46" i="2"/>
  <c r="O46" i="2" s="1"/>
  <c r="O45" i="2"/>
  <c r="N45" i="2"/>
  <c r="M45" i="2"/>
  <c r="J45" i="2"/>
  <c r="M44" i="2"/>
  <c r="J44" i="2"/>
  <c r="O44" i="2" s="1"/>
  <c r="O43" i="2"/>
  <c r="N43" i="2"/>
  <c r="M43" i="2"/>
  <c r="J43" i="2"/>
  <c r="M42" i="2"/>
  <c r="J42" i="2"/>
  <c r="O42" i="2" s="1"/>
  <c r="O41" i="2"/>
  <c r="N41" i="2"/>
  <c r="M41" i="2"/>
  <c r="J41" i="2"/>
  <c r="M40" i="2"/>
  <c r="J40" i="2"/>
  <c r="O40" i="2" s="1"/>
  <c r="O39" i="2"/>
  <c r="N39" i="2"/>
  <c r="M39" i="2"/>
  <c r="J39" i="2"/>
  <c r="M38" i="2"/>
  <c r="J38" i="2"/>
  <c r="O38" i="2" s="1"/>
  <c r="O37" i="2"/>
  <c r="N37" i="2"/>
  <c r="M37" i="2"/>
  <c r="J37" i="2"/>
  <c r="M36" i="2"/>
  <c r="J36" i="2"/>
  <c r="O36" i="2" s="1"/>
  <c r="O35" i="2"/>
  <c r="N35" i="2"/>
  <c r="M35" i="2"/>
  <c r="C30" i="3" s="1"/>
  <c r="J35" i="2"/>
  <c r="C33" i="3" s="1"/>
  <c r="D36" i="4" l="1"/>
  <c r="D31" i="5" s="1"/>
  <c r="D31" i="4"/>
  <c r="D26" i="5" s="1"/>
  <c r="C34" i="4"/>
  <c r="B37" i="4"/>
  <c r="D30" i="4"/>
  <c r="D25" i="5" s="1"/>
  <c r="C39" i="4"/>
  <c r="B31" i="4"/>
  <c r="B35" i="4"/>
  <c r="B30" i="4"/>
  <c r="B36" i="4"/>
  <c r="C37" i="4"/>
  <c r="E30" i="4"/>
  <c r="D33" i="4"/>
  <c r="D28" i="5" s="1"/>
  <c r="D39" i="4"/>
  <c r="D34" i="5" s="1"/>
  <c r="D34" i="4"/>
  <c r="D29" i="5" s="1"/>
  <c r="E35" i="4"/>
  <c r="D38" i="4"/>
  <c r="D33" i="5" s="1"/>
  <c r="E31" i="4"/>
  <c r="C30" i="4"/>
  <c r="C36" i="4"/>
  <c r="C31" i="4"/>
  <c r="B34" i="4"/>
  <c r="C35" i="4"/>
  <c r="B33" i="4"/>
  <c r="E38" i="4"/>
  <c r="C38" i="4"/>
  <c r="C33" i="4"/>
  <c r="E32" i="4"/>
  <c r="E36" i="4"/>
  <c r="C32" i="4"/>
  <c r="E39" i="4"/>
  <c r="E34" i="4"/>
  <c r="B39" i="4"/>
  <c r="D32" i="4"/>
  <c r="D27" i="5" s="1"/>
  <c r="E33" i="4"/>
  <c r="B38" i="4"/>
  <c r="D37" i="4"/>
  <c r="D32" i="5" s="1"/>
  <c r="B32" i="4"/>
  <c r="D35" i="4"/>
  <c r="D30" i="5" s="1"/>
  <c r="E37" i="4"/>
  <c r="C31" i="3"/>
  <c r="C32" i="3"/>
  <c r="B12" i="4"/>
  <c r="C13" i="4"/>
  <c r="D12" i="4"/>
  <c r="D10" i="5" s="1"/>
  <c r="N38" i="2"/>
  <c r="C25" i="4" s="1"/>
  <c r="N40" i="2"/>
  <c r="N44" i="2"/>
  <c r="N46" i="2"/>
  <c r="N48" i="2"/>
  <c r="C17" i="4" s="1"/>
  <c r="N50" i="2"/>
  <c r="N52" i="2"/>
  <c r="N54" i="2"/>
  <c r="N56" i="2"/>
  <c r="N58" i="2"/>
  <c r="N60" i="2"/>
  <c r="N62" i="2"/>
  <c r="N64" i="2"/>
  <c r="N66" i="2"/>
  <c r="N68" i="2"/>
  <c r="N70" i="2"/>
  <c r="N72" i="2"/>
  <c r="N74" i="2"/>
  <c r="N76" i="2"/>
  <c r="N78" i="2"/>
  <c r="N80" i="2"/>
  <c r="N82" i="2"/>
  <c r="N84" i="2"/>
  <c r="N36" i="2"/>
  <c r="B24" i="6" s="1"/>
  <c r="N42" i="2"/>
  <c r="F11" i="3"/>
  <c r="C18" i="3"/>
  <c r="A28" i="2"/>
  <c r="F9" i="3"/>
  <c r="G8" i="6" s="1"/>
  <c r="G28" i="2"/>
  <c r="C66" i="3"/>
  <c r="B68" i="3"/>
  <c r="B66" i="3"/>
  <c r="C19" i="3"/>
  <c r="F10" i="3"/>
  <c r="G9" i="6" s="1"/>
  <c r="C68" i="3"/>
  <c r="C67" i="3"/>
  <c r="B67" i="3"/>
  <c r="C17" i="3"/>
  <c r="G10" i="6" s="1"/>
  <c r="B22" i="4" l="1"/>
  <c r="B19" i="4"/>
  <c r="E11" i="4"/>
  <c r="D24" i="4"/>
  <c r="D22" i="5" s="1"/>
  <c r="B23" i="6"/>
  <c r="E20" i="4"/>
  <c r="C22" i="4"/>
  <c r="C28" i="5"/>
  <c r="F33" i="4"/>
  <c r="F28" i="5" s="1"/>
  <c r="F35" i="4"/>
  <c r="F30" i="5" s="1"/>
  <c r="C30" i="5"/>
  <c r="B25" i="4"/>
  <c r="C24" i="4"/>
  <c r="F39" i="4"/>
  <c r="F34" i="5" s="1"/>
  <c r="C34" i="5"/>
  <c r="B14" i="4"/>
  <c r="B13" i="4"/>
  <c r="E12" i="4"/>
  <c r="E21" i="6"/>
  <c r="B11" i="4"/>
  <c r="D15" i="4"/>
  <c r="D13" i="5" s="1"/>
  <c r="C11" i="4"/>
  <c r="B20" i="4"/>
  <c r="E21" i="4"/>
  <c r="E23" i="6"/>
  <c r="C19" i="4"/>
  <c r="D22" i="4"/>
  <c r="D20" i="5" s="1"/>
  <c r="F31" i="4"/>
  <c r="F26" i="5" s="1"/>
  <c r="C26" i="5"/>
  <c r="E22" i="4"/>
  <c r="B17" i="4"/>
  <c r="E13" i="4"/>
  <c r="B22" i="6"/>
  <c r="E24" i="6"/>
  <c r="E22" i="6"/>
  <c r="C20" i="4"/>
  <c r="D23" i="4"/>
  <c r="D21" i="5" s="1"/>
  <c r="D13" i="4"/>
  <c r="D11" i="5" s="1"/>
  <c r="E14" i="4"/>
  <c r="C16" i="4"/>
  <c r="C27" i="5"/>
  <c r="F32" i="4"/>
  <c r="F27" i="5" s="1"/>
  <c r="F34" i="4"/>
  <c r="F29" i="5" s="1"/>
  <c r="C29" i="5"/>
  <c r="B24" i="4"/>
  <c r="D20" i="4"/>
  <c r="D18" i="5" s="1"/>
  <c r="B15" i="4"/>
  <c r="D16" i="4"/>
  <c r="D14" i="5" s="1"/>
  <c r="D25" i="4"/>
  <c r="D23" i="5" s="1"/>
  <c r="B21" i="4"/>
  <c r="D19" i="4"/>
  <c r="D17" i="5" s="1"/>
  <c r="C21" i="4"/>
  <c r="C14" i="4"/>
  <c r="D17" i="4"/>
  <c r="D15" i="5" s="1"/>
  <c r="C23" i="4"/>
  <c r="C10" i="5"/>
  <c r="F12" i="4"/>
  <c r="E16" i="4"/>
  <c r="F37" i="4"/>
  <c r="F32" i="5" s="1"/>
  <c r="C32" i="5"/>
  <c r="C33" i="5"/>
  <c r="F38" i="4"/>
  <c r="F33" i="5" s="1"/>
  <c r="B18" i="4"/>
  <c r="E19" i="4"/>
  <c r="D18" i="4"/>
  <c r="D16" i="5" s="1"/>
  <c r="B23" i="4"/>
  <c r="D14" i="4"/>
  <c r="D12" i="5" s="1"/>
  <c r="B16" i="4"/>
  <c r="E17" i="4"/>
  <c r="C12" i="4"/>
  <c r="C18" i="4"/>
  <c r="C15" i="4"/>
  <c r="D21" i="4"/>
  <c r="D19" i="5" s="1"/>
  <c r="E18" i="4"/>
  <c r="E24" i="4"/>
  <c r="B25" i="6"/>
  <c r="D11" i="4"/>
  <c r="D9" i="5" s="1"/>
  <c r="B21" i="6"/>
  <c r="C31" i="5"/>
  <c r="F36" i="4"/>
  <c r="F31" i="5" s="1"/>
  <c r="E25" i="4"/>
  <c r="E15" i="4"/>
  <c r="E25" i="6"/>
  <c r="E23" i="4"/>
  <c r="F30" i="4"/>
  <c r="F25" i="5" s="1"/>
  <c r="C25" i="5"/>
  <c r="F14" i="4" l="1"/>
  <c r="C12" i="5"/>
  <c r="V28" i="5"/>
  <c r="K28" i="5"/>
  <c r="G28" i="5"/>
  <c r="N28" i="5"/>
  <c r="R28" i="5"/>
  <c r="I28" i="5"/>
  <c r="U28" i="5"/>
  <c r="J28" i="5"/>
  <c r="M28" i="5"/>
  <c r="Q28" i="5"/>
  <c r="E28" i="5"/>
  <c r="H28" i="5"/>
  <c r="O28" i="5"/>
  <c r="L28" i="5"/>
  <c r="S28" i="5"/>
  <c r="T28" i="5"/>
  <c r="P28" i="5"/>
  <c r="E10" i="5"/>
  <c r="G31" i="5"/>
  <c r="S31" i="5"/>
  <c r="V31" i="5"/>
  <c r="K31" i="5"/>
  <c r="Q31" i="5"/>
  <c r="N31" i="5"/>
  <c r="R31" i="5"/>
  <c r="U31" i="5"/>
  <c r="J31" i="5"/>
  <c r="M31" i="5"/>
  <c r="L31" i="5"/>
  <c r="O31" i="5"/>
  <c r="I31" i="5"/>
  <c r="T31" i="5"/>
  <c r="P31" i="5"/>
  <c r="H31" i="5"/>
  <c r="E31" i="5"/>
  <c r="F18" i="4"/>
  <c r="F16" i="5" s="1"/>
  <c r="C16" i="5"/>
  <c r="C13" i="5"/>
  <c r="F15" i="4"/>
  <c r="F17" i="4"/>
  <c r="F15" i="5" s="1"/>
  <c r="C15" i="5"/>
  <c r="F20" i="4"/>
  <c r="F18" i="5" s="1"/>
  <c r="C18" i="5"/>
  <c r="N34" i="5"/>
  <c r="R34" i="5"/>
  <c r="U34" i="5"/>
  <c r="J34" i="5"/>
  <c r="M34" i="5"/>
  <c r="Q34" i="5"/>
  <c r="P34" i="5"/>
  <c r="E34" i="5"/>
  <c r="I34" i="5"/>
  <c r="H34" i="5"/>
  <c r="T34" i="5"/>
  <c r="O34" i="5"/>
  <c r="L34" i="5"/>
  <c r="S34" i="5"/>
  <c r="G34" i="5"/>
  <c r="K34" i="5"/>
  <c r="V34" i="5"/>
  <c r="Q32" i="5"/>
  <c r="U32" i="5"/>
  <c r="H32" i="5"/>
  <c r="I32" i="5"/>
  <c r="M32" i="5"/>
  <c r="P32" i="5"/>
  <c r="E32" i="5"/>
  <c r="L32" i="5"/>
  <c r="T32" i="5"/>
  <c r="O32" i="5"/>
  <c r="S32" i="5"/>
  <c r="K32" i="5"/>
  <c r="R32" i="5"/>
  <c r="J32" i="5"/>
  <c r="V32" i="5"/>
  <c r="N32" i="5"/>
  <c r="G32" i="5"/>
  <c r="C9" i="5"/>
  <c r="F11" i="4"/>
  <c r="Q30" i="5"/>
  <c r="U30" i="5"/>
  <c r="S30" i="5"/>
  <c r="G30" i="5"/>
  <c r="I30" i="5"/>
  <c r="M30" i="5"/>
  <c r="K30" i="5"/>
  <c r="T30" i="5"/>
  <c r="P30" i="5"/>
  <c r="E30" i="5"/>
  <c r="O30" i="5"/>
  <c r="L30" i="5"/>
  <c r="H30" i="5"/>
  <c r="R30" i="5"/>
  <c r="J30" i="5"/>
  <c r="N30" i="5"/>
  <c r="V30" i="5"/>
  <c r="K33" i="5"/>
  <c r="G33" i="5"/>
  <c r="Q33" i="5"/>
  <c r="R33" i="5"/>
  <c r="V33" i="5"/>
  <c r="N33" i="5"/>
  <c r="U33" i="5"/>
  <c r="J33" i="5"/>
  <c r="M33" i="5"/>
  <c r="I33" i="5"/>
  <c r="E33" i="5"/>
  <c r="P33" i="5"/>
  <c r="H33" i="5"/>
  <c r="T33" i="5"/>
  <c r="O33" i="5"/>
  <c r="L33" i="5"/>
  <c r="S33" i="5"/>
  <c r="H29" i="5"/>
  <c r="T29" i="5"/>
  <c r="O29" i="5"/>
  <c r="L29" i="5"/>
  <c r="G29" i="5"/>
  <c r="S29" i="5"/>
  <c r="V29" i="5"/>
  <c r="K29" i="5"/>
  <c r="N29" i="5"/>
  <c r="R29" i="5"/>
  <c r="Q29" i="5"/>
  <c r="U29" i="5"/>
  <c r="J29" i="5"/>
  <c r="I29" i="5"/>
  <c r="P29" i="5"/>
  <c r="M29" i="5"/>
  <c r="E29" i="5"/>
  <c r="F25" i="4"/>
  <c r="F23" i="5" s="1"/>
  <c r="C23" i="5"/>
  <c r="C21" i="5"/>
  <c r="F23" i="4"/>
  <c r="F21" i="5" s="1"/>
  <c r="C19" i="5"/>
  <c r="F21" i="4"/>
  <c r="F19" i="5" s="1"/>
  <c r="F19" i="4"/>
  <c r="F17" i="5" s="1"/>
  <c r="C17" i="5"/>
  <c r="S25" i="5"/>
  <c r="O25" i="5"/>
  <c r="K25" i="5"/>
  <c r="G25" i="5"/>
  <c r="E25" i="5"/>
  <c r="R25" i="5"/>
  <c r="V25" i="5"/>
  <c r="U25" i="5"/>
  <c r="J25" i="5"/>
  <c r="N25" i="5"/>
  <c r="M25" i="5"/>
  <c r="Q25" i="5"/>
  <c r="I25" i="5"/>
  <c r="H25" i="5"/>
  <c r="T25" i="5"/>
  <c r="L25" i="5"/>
  <c r="P25" i="5"/>
  <c r="C22" i="5"/>
  <c r="F24" i="4"/>
  <c r="F22" i="5" s="1"/>
  <c r="G26" i="5"/>
  <c r="S26" i="5"/>
  <c r="M26" i="5"/>
  <c r="V26" i="5"/>
  <c r="K26" i="5"/>
  <c r="Q26" i="5"/>
  <c r="N26" i="5"/>
  <c r="R26" i="5"/>
  <c r="U26" i="5"/>
  <c r="J26" i="5"/>
  <c r="T26" i="5"/>
  <c r="E26" i="5"/>
  <c r="L26" i="5"/>
  <c r="I26" i="5"/>
  <c r="H26" i="5"/>
  <c r="P26" i="5"/>
  <c r="O26" i="5"/>
  <c r="C14" i="5"/>
  <c r="F16" i="4"/>
  <c r="F14" i="5" s="1"/>
  <c r="G22" i="6"/>
  <c r="F10" i="5"/>
  <c r="Q10" i="5" s="1"/>
  <c r="J27" i="5"/>
  <c r="N27" i="5"/>
  <c r="O27" i="5"/>
  <c r="Q27" i="5"/>
  <c r="U27" i="5"/>
  <c r="L27" i="5"/>
  <c r="I27" i="5"/>
  <c r="M27" i="5"/>
  <c r="S27" i="5"/>
  <c r="P27" i="5"/>
  <c r="E27" i="5"/>
  <c r="H27" i="5"/>
  <c r="T27" i="5"/>
  <c r="K27" i="5"/>
  <c r="R27" i="5"/>
  <c r="G27" i="5"/>
  <c r="V27" i="5"/>
  <c r="C11" i="5"/>
  <c r="F13" i="4"/>
  <c r="C20" i="5"/>
  <c r="F22" i="4"/>
  <c r="F20" i="5" s="1"/>
  <c r="R10" i="5" l="1"/>
  <c r="I10" i="5"/>
  <c r="N10" i="5"/>
  <c r="O10" i="5"/>
  <c r="V19" i="5"/>
  <c r="K19" i="5"/>
  <c r="G19" i="5"/>
  <c r="N19" i="5"/>
  <c r="R19" i="5"/>
  <c r="U19" i="5"/>
  <c r="J19" i="5"/>
  <c r="Q19" i="5"/>
  <c r="I19" i="5"/>
  <c r="M19" i="5"/>
  <c r="E19" i="5"/>
  <c r="S19" i="5"/>
  <c r="T19" i="5"/>
  <c r="L19" i="5"/>
  <c r="H19" i="5"/>
  <c r="P19" i="5"/>
  <c r="O19" i="5"/>
  <c r="G21" i="6"/>
  <c r="F9" i="5"/>
  <c r="G9" i="5" s="1"/>
  <c r="F13" i="5"/>
  <c r="G25" i="6"/>
  <c r="L10" i="5"/>
  <c r="E9" i="5"/>
  <c r="Q13" i="5"/>
  <c r="U13" i="5"/>
  <c r="I13" i="5"/>
  <c r="M13" i="5"/>
  <c r="O13" i="5"/>
  <c r="T13" i="5"/>
  <c r="P13" i="5"/>
  <c r="E13" i="5"/>
  <c r="S13" i="5"/>
  <c r="L13" i="5"/>
  <c r="H13" i="5"/>
  <c r="K13" i="5"/>
  <c r="G13" i="5"/>
  <c r="N13" i="5"/>
  <c r="R13" i="5"/>
  <c r="J13" i="5"/>
  <c r="V13" i="5"/>
  <c r="G23" i="6"/>
  <c r="F11" i="5"/>
  <c r="S11" i="5" s="1"/>
  <c r="I21" i="5"/>
  <c r="M21" i="5"/>
  <c r="S21" i="5"/>
  <c r="K21" i="5"/>
  <c r="T21" i="5"/>
  <c r="P21" i="5"/>
  <c r="E21" i="5"/>
  <c r="G21" i="5"/>
  <c r="L21" i="5"/>
  <c r="H21" i="5"/>
  <c r="O21" i="5"/>
  <c r="J21" i="5"/>
  <c r="Q21" i="5"/>
  <c r="U21" i="5"/>
  <c r="N21" i="5"/>
  <c r="V21" i="5"/>
  <c r="R21" i="5"/>
  <c r="S16" i="5"/>
  <c r="O16" i="5"/>
  <c r="K16" i="5"/>
  <c r="G16" i="5"/>
  <c r="U16" i="5"/>
  <c r="R16" i="5"/>
  <c r="V16" i="5"/>
  <c r="J16" i="5"/>
  <c r="N16" i="5"/>
  <c r="M16" i="5"/>
  <c r="Q16" i="5"/>
  <c r="L16" i="5"/>
  <c r="I16" i="5"/>
  <c r="E16" i="5"/>
  <c r="P16" i="5"/>
  <c r="H16" i="5"/>
  <c r="T16" i="5"/>
  <c r="M10" i="5"/>
  <c r="H10" i="5"/>
  <c r="G14" i="5"/>
  <c r="S14" i="5"/>
  <c r="J14" i="5"/>
  <c r="M14" i="5"/>
  <c r="V14" i="5"/>
  <c r="K14" i="5"/>
  <c r="Q14" i="5"/>
  <c r="N14" i="5"/>
  <c r="R14" i="5"/>
  <c r="U14" i="5"/>
  <c r="H14" i="5"/>
  <c r="L14" i="5"/>
  <c r="I14" i="5"/>
  <c r="O14" i="5"/>
  <c r="T14" i="5"/>
  <c r="E14" i="5"/>
  <c r="P14" i="5"/>
  <c r="V20" i="5"/>
  <c r="K20" i="5"/>
  <c r="N20" i="5"/>
  <c r="R20" i="5"/>
  <c r="Q20" i="5"/>
  <c r="U20" i="5"/>
  <c r="J20" i="5"/>
  <c r="I20" i="5"/>
  <c r="M20" i="5"/>
  <c r="P20" i="5"/>
  <c r="E20" i="5"/>
  <c r="H20" i="5"/>
  <c r="T20" i="5"/>
  <c r="G20" i="5"/>
  <c r="L20" i="5"/>
  <c r="S20" i="5"/>
  <c r="O20" i="5"/>
  <c r="E11" i="5"/>
  <c r="T22" i="5"/>
  <c r="P22" i="5"/>
  <c r="R22" i="5"/>
  <c r="O22" i="5"/>
  <c r="L22" i="5"/>
  <c r="H22" i="5"/>
  <c r="G22" i="5"/>
  <c r="S22" i="5"/>
  <c r="V22" i="5"/>
  <c r="K22" i="5"/>
  <c r="N22" i="5"/>
  <c r="E22" i="5"/>
  <c r="Q22" i="5"/>
  <c r="U22" i="5"/>
  <c r="I22" i="5"/>
  <c r="M22" i="5"/>
  <c r="J22" i="5"/>
  <c r="Q23" i="5"/>
  <c r="U23" i="5"/>
  <c r="O23" i="5"/>
  <c r="I23" i="5"/>
  <c r="M23" i="5"/>
  <c r="P23" i="5"/>
  <c r="E23" i="5"/>
  <c r="L23" i="5"/>
  <c r="H23" i="5"/>
  <c r="T23" i="5"/>
  <c r="G23" i="5"/>
  <c r="S23" i="5"/>
  <c r="K23" i="5"/>
  <c r="R23" i="5"/>
  <c r="V23" i="5"/>
  <c r="N23" i="5"/>
  <c r="J23" i="5"/>
  <c r="K10" i="5"/>
  <c r="T10" i="5"/>
  <c r="P10" i="5"/>
  <c r="Q18" i="5"/>
  <c r="U18" i="5"/>
  <c r="I18" i="5"/>
  <c r="M18" i="5"/>
  <c r="L18" i="5"/>
  <c r="P18" i="5"/>
  <c r="E18" i="5"/>
  <c r="K18" i="5"/>
  <c r="H18" i="5"/>
  <c r="T18" i="5"/>
  <c r="S18" i="5"/>
  <c r="O18" i="5"/>
  <c r="G18" i="5"/>
  <c r="V18" i="5"/>
  <c r="N18" i="5"/>
  <c r="R18" i="5"/>
  <c r="J18" i="5"/>
  <c r="H17" i="5"/>
  <c r="T17" i="5"/>
  <c r="O17" i="5"/>
  <c r="L17" i="5"/>
  <c r="G17" i="5"/>
  <c r="S17" i="5"/>
  <c r="V17" i="5"/>
  <c r="K17" i="5"/>
  <c r="N17" i="5"/>
  <c r="R17" i="5"/>
  <c r="U17" i="5"/>
  <c r="J17" i="5"/>
  <c r="Q17" i="5"/>
  <c r="E17" i="5"/>
  <c r="I17" i="5"/>
  <c r="M17" i="5"/>
  <c r="P17" i="5"/>
  <c r="V10" i="5"/>
  <c r="S10" i="5"/>
  <c r="G10" i="5"/>
  <c r="O12" i="5"/>
  <c r="L12" i="5"/>
  <c r="G12" i="5"/>
  <c r="S12" i="5"/>
  <c r="U12" i="5"/>
  <c r="V12" i="5"/>
  <c r="K12" i="5"/>
  <c r="I12" i="5"/>
  <c r="N12" i="5"/>
  <c r="R12" i="5"/>
  <c r="Q12" i="5"/>
  <c r="J12" i="5"/>
  <c r="M12" i="5"/>
  <c r="P12" i="5"/>
  <c r="H12" i="5"/>
  <c r="E12" i="5"/>
  <c r="T12" i="5"/>
  <c r="O15" i="5"/>
  <c r="L15" i="5"/>
  <c r="M15" i="5"/>
  <c r="G15" i="5"/>
  <c r="S15" i="5"/>
  <c r="R15" i="5"/>
  <c r="V15" i="5"/>
  <c r="K15" i="5"/>
  <c r="J15" i="5"/>
  <c r="N15" i="5"/>
  <c r="Q15" i="5"/>
  <c r="U15" i="5"/>
  <c r="I15" i="5"/>
  <c r="E15" i="5"/>
  <c r="T15" i="5"/>
  <c r="P15" i="5"/>
  <c r="H15" i="5"/>
  <c r="J10" i="5"/>
  <c r="U10" i="5"/>
  <c r="G24" i="6"/>
  <c r="F12" i="5"/>
  <c r="T9" i="5" l="1"/>
  <c r="P9" i="5"/>
  <c r="K9" i="5"/>
  <c r="R9" i="5"/>
  <c r="J9" i="5"/>
  <c r="I11" i="5"/>
  <c r="L9" i="5"/>
  <c r="N9" i="5"/>
  <c r="V9" i="5"/>
  <c r="Q9" i="5"/>
  <c r="O9" i="5"/>
  <c r="M9" i="5"/>
  <c r="S9" i="5"/>
  <c r="U9" i="5"/>
  <c r="M11" i="5"/>
  <c r="Q11" i="5"/>
  <c r="I9" i="5"/>
  <c r="N11" i="5"/>
  <c r="R11" i="5"/>
  <c r="V11" i="5"/>
  <c r="U11" i="5"/>
  <c r="K11" i="5"/>
  <c r="P11" i="5"/>
  <c r="J11" i="5"/>
  <c r="O11" i="5"/>
  <c r="H9" i="5"/>
  <c r="H11" i="5"/>
  <c r="L11" i="5"/>
  <c r="T11" i="5"/>
  <c r="G11" i="5"/>
</calcChain>
</file>

<file path=xl/sharedStrings.xml><?xml version="1.0" encoding="utf-8"?>
<sst xmlns="http://schemas.openxmlformats.org/spreadsheetml/2006/main" count="223" uniqueCount="151">
  <si>
    <t>THE FOUNDER DECISION LOAD MAP</t>
  </si>
  <si>
    <t>HOW TO USE THIS TOOL — 5 STEPS</t>
  </si>
  <si>
    <t>STEP 1 — ZONE OF GENIUS (DECISION LOG Tab)</t>
  </si>
  <si>
    <t>Fill in Section A: the high-value activities you already do that belong to you. Then Section B: what you WOULD do if you freed up time. Be specific.</t>
  </si>
  <si>
    <t>STEP 2 — DECISION LOG (DECISION LOG Tab)</t>
  </si>
  <si>
    <t>List every decision, approval, task and question that lands on your desk in a typical week. Don't filter. Get it out of your head and onto the page.</t>
  </si>
  <si>
    <t>STEP 3 — YOUR RESULTS (YOUR RESULTS Tab)</t>
  </si>
  <si>
    <t>See your Founder Freedom Score, Process Gap Score and the 50% Stress Test. Your charts update automatically as you fill in the log.</t>
  </si>
  <si>
    <t>STEP 4 — ACTION PLAN (ACTION PLAN Tab)</t>
  </si>
  <si>
    <t>Your HIGH and MEDIUM priority items appear automatically. Set target dates and name the person you'll delegate to. Commit to it.</t>
  </si>
  <si>
    <t>STEP 5 — PRINT YOUR REPORT (MY REPORT Tab)</t>
  </si>
  <si>
    <t>A clean A4 summary of your results. Use it for a team meeting or keep it as your 90-day delegation roadmap.</t>
  </si>
  <si>
    <t>➜  Want to move faster? Take the Olliverr. Operational Audit — olliverr.co.uk/operational-audit</t>
  </si>
  <si>
    <t>Built by Sam Olliver  ·  Olliverr.  ·  olliverr.co.uk</t>
  </si>
  <si>
    <t>DECISION LOG  —  The Founder Decision Load Map</t>
  </si>
  <si>
    <t>ZONE OF GENIUS — SECTION A: What you currently do that BELONGS in your zone (keep this)</t>
  </si>
  <si>
    <t>These are the high-value activities you already do and should keep doing. Strategic thinking, key relationships, creative direction. Not admin. Not approvals. What genuinely needs YOU.</t>
  </si>
  <si>
    <t>#</t>
  </si>
  <si>
    <t>Currently In Your Zone of Genius — Activities You Should Keep</t>
  </si>
  <si>
    <t>Hrs/Wk Now</t>
  </si>
  <si>
    <t>Stay/Review</t>
  </si>
  <si>
    <t>ZONE OF GENIUS — SECTION B: If you freed up time tomorrow — what would you build or focus on?</t>
  </si>
  <si>
    <t>Forget what's on your plate right now. If you delegated everything on the HIGH priority list, what would you actually do with that time? Be specific — these are your vision activities.</t>
  </si>
  <si>
    <t>Vision Activity / Initiative</t>
  </si>
  <si>
    <t>Owner (You/Team/New Hire)</t>
  </si>
  <si>
    <t>Current Blocker</t>
  </si>
  <si>
    <t>Hrs/Wk</t>
  </si>
  <si>
    <t>TOTAL — Vision Hours Required (hrs/week)</t>
  </si>
  <si>
    <t>THE TRADE-OFF: Delegate HIGH items → Free up hours → Pursue your vision</t>
  </si>
  <si>
    <t>STEP 3 — YOUR DECISION LOG: Everything that lands on you in a typical week</t>
  </si>
  <si>
    <t>Decision / Task Description</t>
  </si>
  <si>
    <t>Category</t>
  </si>
  <si>
    <t>Hrs/Week</t>
  </si>
  <si>
    <t>Needs YOU?</t>
  </si>
  <si>
    <t>Process?</t>
  </si>
  <si>
    <t>Ideal Owner</t>
  </si>
  <si>
    <t>Priority</t>
  </si>
  <si>
    <t>What decision or task is it?</t>
  </si>
  <si>
    <t>Strategic/Operational/Admin</t>
  </si>
  <si>
    <t>hrs/week on this task</t>
  </si>
  <si>
    <t>Yes/Partial/No</t>
  </si>
  <si>
    <t>Who should own this?</t>
  </si>
  <si>
    <t>Auto</t>
  </si>
  <si>
    <t>YOUR RESULTS  —  The Founder Decision Load Map</t>
  </si>
  <si>
    <t>Results update automatically as you fill in the DECISION LOG.</t>
  </si>
  <si>
    <t>CORE METRICS</t>
  </si>
  <si>
    <t>DECISION BREAKDOWN</t>
  </si>
  <si>
    <t>Total Decisions Logged</t>
  </si>
  <si>
    <t>Strategic</t>
  </si>
  <si>
    <t>Needs YOU (Yes)</t>
  </si>
  <si>
    <t>Operational</t>
  </si>
  <si>
    <t>Sometimes Needs YOU</t>
  </si>
  <si>
    <t>Administrative</t>
  </si>
  <si>
    <t>Doesn't Need YOU (No)</t>
  </si>
  <si>
    <t>HIGH — Delegate Now</t>
  </si>
  <si>
    <t>No Process Documented</t>
  </si>
  <si>
    <t>MEDIUM — Systematise</t>
  </si>
  <si>
    <t>Full Process Exists</t>
  </si>
  <si>
    <t>LOW — Rightly Yours</t>
  </si>
  <si>
    <t>YOUR FOUNDER FREEDOM SCORE</t>
  </si>
  <si>
    <t>% of decisions that don't need you (or could be systematised).
Above 60% = root cause solved.  Below 40% = structural bottleneck.</t>
  </si>
  <si>
    <t>TIME ANALYSIS — Bottleneck vs Zone of Genius</t>
  </si>
  <si>
    <t>Hrs/Week Locked in HIGH Priority</t>
  </si>
  <si>
    <t>Hrs/Week: Zone of Genius Target (Vision)</t>
  </si>
  <si>
    <t>Hrs/Week in MEDIUM Priority</t>
  </si>
  <si>
    <t>Hrs/Week: Currently in ZoG (Section A)</t>
  </si>
  <si>
    <t>Total Bottleneck Hrs/Week</t>
  </si>
  <si>
    <t>Net Hours to Recover</t>
  </si>
  <si>
    <t>YOUR PROCESS GAP SCORE</t>
  </si>
  <si>
    <t>% of decisions with no documented process.
Every time someone asks you for an answer, that's a missing SOP.</t>
  </si>
  <si>
    <t>THE 50% STRESS TEST VERDICT</t>
  </si>
  <si>
    <t>DECISION ANALYSIS — Charts</t>
  </si>
  <si>
    <t>HIGH</t>
  </si>
  <si>
    <t>MEDIUM</t>
  </si>
  <si>
    <t>LOW</t>
  </si>
  <si>
    <t>ACTION PLAN  —  The Founder Decision Load Map</t>
  </si>
  <si>
    <t>Your HIGH and MEDIUM priority items appear here automatically from the DECISION LOG.</t>
  </si>
  <si>
    <t>PARKINSON'S LAW — Set Dates That Make You Uncomfortable</t>
  </si>
  <si>
    <t>Work expands to fill the time available for its completion.
If you say you'll delegate this in 12 months, it will take 12 months. Set a 60-day target on HIGH items. 90 days for MEDIUM. The urgency is the point.
⚡ TIP: Change the target dates in column F. Everything else is automatic.</t>
  </si>
  <si>
    <t>HIGH PRIORITY — DELEGATE NOW  (These decisions don't need you)</t>
  </si>
  <si>
    <t>Decision / Task</t>
  </si>
  <si>
    <t>Target Date</t>
  </si>
  <si>
    <t>Done?</t>
  </si>
  <si>
    <t>MEDIUM PRIORITY — SYSTEMATISE  (Sometimes needs you — document the process, then delegate)</t>
  </si>
  <si>
    <t>TODAY — Map one decision in 20 minutes</t>
  </si>
  <si>
    <t>Take the single highest-ranked item in your Action Plan. Write down every step involved in making that decision. Who has the information? What does a good decision look like? What could go wrong? This is the start of your SOP library.</t>
  </si>
  <si>
    <t>THIS WEEK — Build the process before you hire</t>
  </si>
  <si>
    <t>Before filling any role, document the repeatable tasks first. If there's no process under the work, the new hire will just route everything back to you. Process first. People second.</t>
  </si>
  <si>
    <t>THIS MONTH — Run the 2-Week Experiment</t>
  </si>
  <si>
    <t>Pick one HIGH priority item. Go cold turkey for two weeks — don't touch it. What breaks? What doesn't? That tells you exactly where your real bottleneck is.</t>
  </si>
  <si>
    <t>WANT TO CLOSE THIS GAP FASTER? — Work With Sam Olliver</t>
  </si>
  <si>
    <t>If you've identified more than 5 HIGH priority items, you have a structural gap that's costing you time, growth and mental bandwidth every single week. The Operational Audit identifies the root cause and builds you a 90-day fix plan.
➜  Take the Operational Audit at olliverr.co.uk/operational-audit</t>
  </si>
  <si>
    <t>GANTT TIMELINE  —  Your 16-Week Delegation Plan</t>
  </si>
  <si>
    <t>16-week window. Bars fill automatically from today to your target date. HIGH (red) = 60-day target. MEDIUM (amber) = 90-day target. Dates update automatically every time you open this file — no refresh needed.</t>
  </si>
  <si>
    <t>HIGH (delegate now)</t>
  </si>
  <si>
    <t>MEDIUM (systematise)</t>
  </si>
  <si>
    <t>Start</t>
  </si>
  <si>
    <t>Target</t>
  </si>
  <si>
    <t>HIGH PRIORITY — TARGET: 60 DAYS</t>
  </si>
  <si>
    <t>MEDIUM PRIORITY — TARGET: 90 DAYS</t>
  </si>
  <si>
    <t>THE FOUNDER DECISION LOAD MAP  —  MY RESULTS</t>
  </si>
  <si>
    <t>FOUNDER FREEDOM SCORE</t>
  </si>
  <si>
    <t>PROCESS GAP SCORE</t>
  </si>
  <si>
    <t>KEY NUMBERS</t>
  </si>
  <si>
    <t>HIGH Priority</t>
  </si>
  <si>
    <t>Doesn't Need YOU</t>
  </si>
  <si>
    <t>MEDIUM Priority</t>
  </si>
  <si>
    <t>Bottleneck Hrs</t>
  </si>
  <si>
    <t>MY ZONE OF GENIUS — Vision Activities</t>
  </si>
  <si>
    <t>MY TOP 5 PRIORITIES — Delegate First</t>
  </si>
  <si>
    <t>➜  Want to close this gap faster? Take the Operational Audit — olliverr.co.uk/operational-audit</t>
  </si>
  <si>
    <t xml:space="preserve">THREE THINGS YOU CAN DO TODAY </t>
  </si>
  <si>
    <t>Responding to every client WhatsApp message and ad hoc question</t>
  </si>
  <si>
    <t>No</t>
  </si>
  <si>
    <t>Yes</t>
  </si>
  <si>
    <t>Account Manager / VA</t>
  </si>
  <si>
    <t>Approving every supplier invoice and signing off on payments</t>
  </si>
  <si>
    <t>Bookkeeper / Finance Manager</t>
  </si>
  <si>
    <t>Leading client strategy sessions and managing key relationships</t>
  </si>
  <si>
    <t>Stay</t>
  </si>
  <si>
    <t>Build a productised offer to scale revenue without adding headcount</t>
  </si>
  <si>
    <t>No time — buried in day-to-day decisions and approvals</t>
  </si>
  <si>
    <t>Impact (5=highest)</t>
  </si>
  <si>
    <t>Setting pricing and writing proposals for every new client enquiry</t>
  </si>
  <si>
    <t>Sales Manager (or build a pricing template)</t>
  </si>
  <si>
    <t>Scheduling all team and client meetings and diary management</t>
  </si>
  <si>
    <t>EA / Operations VA</t>
  </si>
  <si>
    <t>Quarterly strategy reviews and setting long-term business direction</t>
  </si>
  <si>
    <t>You (strategic — keep this)</t>
  </si>
  <si>
    <t>Managing key client relationships and renewal conversations</t>
  </si>
  <si>
    <t>Only you can do it?</t>
  </si>
  <si>
    <t>Your relationships needed?</t>
  </si>
  <si>
    <t>Risk if delegated now?</t>
  </si>
  <si>
    <t>Since when?</t>
  </si>
  <si>
    <t>Yes / No</t>
  </si>
  <si>
    <t>How long?</t>
  </si>
  <si>
    <t>1+ years</t>
  </si>
  <si>
    <t>6-12 months</t>
  </si>
  <si>
    <t>3-6 months</t>
  </si>
  <si>
    <t>COST OF INACTION</t>
  </si>
  <si>
    <t>Estimated Annual Bottleneck Cost</t>
  </si>
  <si>
    <t>HIGH Priority Items (£/yr)</t>
  </si>
  <si>
    <t>MEDIUM Priority Items (£/yr)</t>
  </si>
  <si>
    <t>LOW Priority Items (£/yr)</t>
  </si>
  <si>
    <t>← edit hourly rate in DECISION LOG (M34)</t>
  </si>
  <si>
    <t>This estimates what staying bottlenecked costs per year at your hourly rate. Recovering even 20% of HIGH priority hours funds most expert support.</t>
  </si>
  <si>
    <t>Me</t>
  </si>
  <si>
    <t xml:space="preserve">List every decision, task, approval, question and sign-off that comes to you in a typical week. Think: team questions, client decisions, operational calls, admin approvals. Don't filter. The Priority column fills automatically based on 'Needs YOU?'
</t>
  </si>
  <si>
    <t>Fill in every section below. Your results, action plan and timeline all update automatically. ★ EXAMPLE ENTRIES ARE LOADED BELOW — click any cell and overtype with your own decisions to replace them.</t>
  </si>
  <si>
    <r>
      <t xml:space="preserve">This tool helps you identify every decision and task that routes through you as the founder — and shows you exactly where your time is being stolen. Fill in the DECISION LOG tab first, then check YOUR RESULTS for your Founder Freedom Score. Use the ACTION PLAN to set delegation deadlines and the GANTT TIMELINE to see your 16-week plan at a glance. Print MY REPORT for a one-page summary.
⚡ TIP: If formulas aren't showing results, press Ctrl+Alt+F9 to force a full recalculate.
</t>
    </r>
    <r>
      <rPr>
        <b/>
        <sz val="10"/>
        <color theme="9"/>
        <rFont val="Inter"/>
      </rPr>
      <t xml:space="preserve">ALL LOCKED SHEETS CAN BE UNLOCKED IF YOU NEED TO BY RIGHT MOUSE BUTTON CLICK AND CLICK 'UNPROTECT SHEET' </t>
    </r>
  </si>
  <si>
    <t>Annual Cost (£/yr)
↓ set your £/hr rate in M34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</si>
</sst>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9" x14ac:knownFonts="1">
    <font>
      <sz val="11"/>
      <color theme="1"/>
      <name val="Calibri"/>
      <family val="2"/>
      <scheme val="minor"/>
    </font>
    <font>
      <sz val="10"/>
      <color rgb="FFFFFFFF"/>
      <name val="Inter"/>
    </font>
    <font>
      <b/>
      <sz val="10"/>
      <color rgb="FF40484B"/>
      <name val="Inter"/>
    </font>
    <font>
      <sz val="9"/>
      <color rgb="FF40484B"/>
      <name val="Inter"/>
    </font>
    <font>
      <i/>
      <sz val="9"/>
      <color rgb="FFFFC0C0"/>
      <name val="Inter"/>
    </font>
    <font>
      <b/>
      <sz val="9"/>
      <color rgb="FF8FAB86"/>
      <name val="Inter"/>
    </font>
    <font>
      <i/>
      <sz val="9"/>
      <color rgb="FFC9C9C9"/>
      <name val="Inter"/>
    </font>
    <font>
      <i/>
      <sz val="8"/>
      <color rgb="FF999999"/>
      <name val="Inter"/>
    </font>
    <font>
      <b/>
      <sz val="8"/>
      <color rgb="FF888888"/>
      <name val="Inter"/>
    </font>
    <font>
      <sz val="9"/>
      <color rgb="FFC9C9C9"/>
      <name val="Inter"/>
    </font>
    <font>
      <b/>
      <sz val="10"/>
      <color rgb="FFB71C1C"/>
      <name val="Inter"/>
    </font>
    <font>
      <b/>
      <sz val="10"/>
      <color rgb="FF1B5E20"/>
      <name val="Inter"/>
    </font>
    <font>
      <b/>
      <sz val="32"/>
      <color rgb="FFFF6B6B"/>
      <name val="Cormorant Garamond"/>
    </font>
    <font>
      <b/>
      <sz val="9"/>
      <color rgb="FFFFFFFF"/>
      <name val="Inter"/>
    </font>
    <font>
      <b/>
      <sz val="9"/>
      <color rgb="FF40484B"/>
      <name val="Inter"/>
    </font>
    <font>
      <sz val="8"/>
      <color rgb="FF888888"/>
      <name val="Inter"/>
    </font>
    <font>
      <b/>
      <sz val="28"/>
      <color rgb="FF8FAB86"/>
      <name val="Cormorant Garamond"/>
    </font>
    <font>
      <b/>
      <sz val="28"/>
      <color rgb="FFFF6B6B"/>
      <name val="Cormorant Garamond"/>
    </font>
    <font>
      <b/>
      <sz val="10"/>
      <color theme="0"/>
      <name val="Inter"/>
    </font>
    <font>
      <sz val="11"/>
      <color theme="0"/>
      <name val="Calibri"/>
      <family val="2"/>
      <scheme val="minor"/>
    </font>
    <font>
      <b/>
      <sz val="9"/>
      <color theme="0"/>
      <name val="Inter"/>
    </font>
    <font>
      <b/>
      <sz val="11"/>
      <color theme="0"/>
      <name val="Inter"/>
    </font>
    <font>
      <i/>
      <sz val="9"/>
      <color theme="0"/>
      <name val="Inter"/>
    </font>
    <font>
      <b/>
      <sz val="15"/>
      <color theme="0"/>
      <name val="Cormorant Garamond"/>
    </font>
    <font>
      <sz val="9"/>
      <color theme="0"/>
      <name val="Inter"/>
    </font>
    <font>
      <b/>
      <sz val="8"/>
      <color theme="0"/>
      <name val="Inter"/>
    </font>
    <font>
      <b/>
      <sz val="32"/>
      <color theme="0"/>
      <name val="Cormorant Garamond"/>
    </font>
    <font>
      <sz val="11"/>
      <color theme="1"/>
      <name val="Calibri"/>
      <family val="2"/>
      <scheme val="minor"/>
    </font>
    <font>
      <b/>
      <sz val="10"/>
      <color theme="9"/>
      <name val="Inter"/>
    </font>
  </fonts>
  <fills count="15">
    <fill>
      <patternFill patternType="none"/>
    </fill>
    <fill>
      <patternFill patternType="gray125"/>
    </fill>
    <fill>
      <patternFill patternType="solid">
        <fgColor rgb="FF40484B"/>
      </patternFill>
    </fill>
    <fill>
      <patternFill patternType="solid">
        <fgColor rgb="FF2E2F33"/>
      </patternFill>
    </fill>
    <fill>
      <patternFill patternType="solid">
        <fgColor rgb="FFEBE7DA"/>
      </patternFill>
    </fill>
    <fill>
      <patternFill patternType="solid">
        <fgColor rgb="FFF8F7F2"/>
      </patternFill>
    </fill>
    <fill>
      <patternFill patternType="solid">
        <fgColor rgb="FF8FAB86"/>
      </patternFill>
    </fill>
    <fill>
      <patternFill patternType="solid">
        <fgColor rgb="FFEDE8DC"/>
      </patternFill>
    </fill>
    <fill>
      <patternFill patternType="solid">
        <fgColor rgb="FFFCE8E8"/>
      </patternFill>
    </fill>
    <fill>
      <patternFill patternType="solid">
        <fgColor rgb="FFE8F5E9"/>
      </patternFill>
    </fill>
    <fill>
      <patternFill patternType="solid">
        <fgColor rgb="FFB71C1C"/>
      </patternFill>
    </fill>
    <fill>
      <patternFill patternType="solid">
        <fgColor rgb="FFBF6900"/>
      </patternFill>
    </fill>
    <fill>
      <patternFill patternType="solid">
        <fgColor rgb="FFFFF3E0"/>
      </patternFill>
    </fill>
    <fill>
      <patternFill patternType="solid">
        <fgColor rgb="FFFCF0F0"/>
      </patternFill>
    </fill>
    <fill>
      <patternFill patternType="solid">
        <fgColor rgb="FFFFF8E8"/>
      </patternFill>
    </fill>
  </fills>
  <borders count="8">
    <border>
      <left/>
      <right/>
      <top/>
      <bottom/>
      <diagonal/>
    </border>
    <border>
      <left style="thin">
        <color rgb="FF3A3A3A"/>
      </left>
      <right style="thin">
        <color rgb="FF3A3A3A"/>
      </right>
      <top style="thin">
        <color rgb="FF3A3A3A"/>
      </top>
      <bottom style="thin">
        <color rgb="FF3A3A3A"/>
      </bottom>
      <diagonal/>
    </border>
    <border>
      <left style="thin">
        <color rgb="FF3A3A3A"/>
      </left>
      <right style="thin">
        <color rgb="FF3A3A3A"/>
      </right>
      <top style="thin">
        <color rgb="FF3A3A3A"/>
      </top>
      <bottom style="thin">
        <color rgb="FF3A3A3A"/>
      </bottom>
      <diagonal/>
    </border>
    <border>
      <left style="thin">
        <color indexed="64"/>
      </left>
      <right style="thin">
        <color indexed="64"/>
      </right>
      <top style="thin">
        <color indexed="64"/>
      </top>
      <bottom style="thin">
        <color indexed="64"/>
      </bottom>
      <diagonal/>
    </border>
    <border>
      <left style="thin">
        <color rgb="FF3A3A3A"/>
      </left>
      <right style="thin">
        <color rgb="FF3A3A3A"/>
      </right>
      <top style="thin">
        <color rgb="FF3A3A3A"/>
      </top>
      <bottom/>
      <diagonal/>
    </border>
    <border>
      <left/>
      <right/>
      <top style="thin">
        <color rgb="FF3A3A3A"/>
      </top>
      <bottom/>
      <diagonal/>
    </border>
    <border>
      <left/>
      <right style="thin">
        <color rgb="FF3A3A3A"/>
      </right>
      <top style="thin">
        <color rgb="FF3A3A3A"/>
      </top>
      <bottom/>
      <diagonal/>
    </border>
    <border>
      <left style="thin">
        <color rgb="FF3A3A3A"/>
      </left>
      <right/>
      <top style="thin">
        <color rgb="FF3A3A3A"/>
      </top>
      <bottom/>
      <diagonal/>
    </border>
  </borders>
  <cellStyleXfs count="2">
    <xf numFmtId="0" fontId="0" fillId="0" borderId="0"/>
    <xf numFmtId="44" fontId="27" fillId="0" borderId="0" applyFont="0" applyFill="0" applyBorder="0" applyAlignment="0" applyProtection="0"/>
  </cellStyleXfs>
  <cellXfs count="104">
    <xf numFmtId="0" fontId="0" fillId="0" borderId="0" xfId="0"/>
    <xf numFmtId="0" fontId="0" fillId="2" borderId="0" xfId="0" applyFill="1"/>
    <xf numFmtId="0" fontId="0" fillId="6" borderId="0" xfId="0" applyFill="1"/>
    <xf numFmtId="0" fontId="5" fillId="2" borderId="1" xfId="0" applyFont="1" applyFill="1" applyBorder="1" applyAlignment="1">
      <alignment horizontal="center" vertical="center" wrapText="1"/>
    </xf>
    <xf numFmtId="0" fontId="5" fillId="2" borderId="0" xfId="0" applyFont="1" applyFill="1" applyAlignment="1">
      <alignment horizontal="center" vertical="center"/>
    </xf>
    <xf numFmtId="0" fontId="7" fillId="3" borderId="0" xfId="0" applyFont="1" applyFill="1" applyAlignment="1">
      <alignment horizontal="center" vertical="center" wrapText="1"/>
    </xf>
    <xf numFmtId="0" fontId="8" fillId="2" borderId="0" xfId="0" applyFont="1" applyFill="1" applyAlignment="1">
      <alignment horizontal="center" vertical="center"/>
    </xf>
    <xf numFmtId="0" fontId="3" fillId="5" borderId="2" xfId="0" applyFont="1" applyFill="1" applyBorder="1" applyAlignment="1">
      <alignment horizontal="center" vertical="center"/>
    </xf>
    <xf numFmtId="0" fontId="3" fillId="7" borderId="2" xfId="0" applyFont="1" applyFill="1" applyBorder="1" applyAlignment="1">
      <alignment horizontal="center" vertical="center"/>
    </xf>
    <xf numFmtId="0" fontId="3" fillId="5" borderId="0" xfId="0" applyFont="1" applyFill="1" applyAlignment="1">
      <alignment horizontal="left" vertical="center" indent="1"/>
    </xf>
    <xf numFmtId="164" fontId="10" fillId="8" borderId="0" xfId="0" applyNumberFormat="1" applyFont="1" applyFill="1" applyAlignment="1">
      <alignment horizontal="center" vertical="center"/>
    </xf>
    <xf numFmtId="164" fontId="11" fillId="9" borderId="0" xfId="0" applyNumberFormat="1" applyFont="1" applyFill="1" applyAlignment="1">
      <alignment horizontal="center" vertical="center"/>
    </xf>
    <xf numFmtId="0" fontId="3" fillId="2" borderId="2" xfId="0" applyFont="1" applyFill="1" applyBorder="1" applyAlignment="1">
      <alignment horizontal="left" vertical="center" wrapText="1"/>
    </xf>
    <xf numFmtId="0" fontId="3" fillId="8" borderId="2" xfId="0" applyFont="1" applyFill="1" applyBorder="1" applyAlignment="1">
      <alignment horizontal="left" vertical="center" wrapText="1"/>
    </xf>
    <xf numFmtId="15" fontId="3" fillId="8" borderId="2" xfId="0" applyNumberFormat="1" applyFont="1" applyFill="1" applyBorder="1" applyAlignment="1">
      <alignment horizontal="left" vertical="center" wrapText="1"/>
    </xf>
    <xf numFmtId="0" fontId="3" fillId="12" borderId="2" xfId="0" applyFont="1" applyFill="1" applyBorder="1" applyAlignment="1">
      <alignment horizontal="left" vertical="center" wrapText="1"/>
    </xf>
    <xf numFmtId="15" fontId="3" fillId="12" borderId="2" xfId="0" applyNumberFormat="1" applyFont="1" applyFill="1" applyBorder="1" applyAlignment="1">
      <alignment horizontal="left" vertical="center" wrapText="1"/>
    </xf>
    <xf numFmtId="0" fontId="15" fillId="2" borderId="0" xfId="0" applyFont="1" applyFill="1" applyAlignment="1">
      <alignment horizontal="center" vertical="center"/>
    </xf>
    <xf numFmtId="0" fontId="20" fillId="10" borderId="1" xfId="0" applyFont="1" applyFill="1" applyBorder="1" applyAlignment="1">
      <alignment horizontal="center" vertical="center" wrapText="1"/>
    </xf>
    <xf numFmtId="0" fontId="21" fillId="2" borderId="0" xfId="0" applyFont="1" applyFill="1" applyAlignment="1">
      <alignment horizontal="center" vertical="center"/>
    </xf>
    <xf numFmtId="0" fontId="19" fillId="6" borderId="0" xfId="0" applyFont="1" applyFill="1"/>
    <xf numFmtId="0" fontId="20" fillId="11"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164" fontId="20" fillId="2" borderId="0" xfId="0" applyNumberFormat="1" applyFont="1" applyFill="1" applyAlignment="1">
      <alignment horizontal="center" vertical="center"/>
    </xf>
    <xf numFmtId="0" fontId="25" fillId="2" borderId="0" xfId="0" applyFont="1" applyFill="1" applyAlignment="1">
      <alignment horizontal="center" vertical="center"/>
    </xf>
    <xf numFmtId="0" fontId="20" fillId="2" borderId="0" xfId="0" applyFont="1" applyFill="1" applyAlignment="1">
      <alignment horizontal="center" vertical="center"/>
    </xf>
    <xf numFmtId="15" fontId="20" fillId="2" borderId="0" xfId="0" applyNumberFormat="1" applyFont="1" applyFill="1" applyAlignment="1">
      <alignment horizontal="center" vertical="center"/>
    </xf>
    <xf numFmtId="0" fontId="1" fillId="10" borderId="0" xfId="0" applyFont="1" applyFill="1" applyAlignment="1">
      <alignment horizontal="center" vertical="center"/>
    </xf>
    <xf numFmtId="0" fontId="1" fillId="11" borderId="0" xfId="0" applyFont="1" applyFill="1" applyAlignment="1">
      <alignment horizontal="center" vertical="center"/>
    </xf>
    <xf numFmtId="0" fontId="19" fillId="0" borderId="0" xfId="0" applyFont="1"/>
    <xf numFmtId="0" fontId="18" fillId="3" borderId="0" xfId="0" applyFont="1" applyFill="1" applyAlignment="1">
      <alignment horizontal="left" vertical="center" indent="1"/>
    </xf>
    <xf numFmtId="0" fontId="22" fillId="3" borderId="0" xfId="0" applyFont="1" applyFill="1" applyAlignment="1">
      <alignment horizontal="left" vertical="center" wrapText="1"/>
    </xf>
    <xf numFmtId="0" fontId="14" fillId="12" borderId="2" xfId="0" applyFont="1" applyFill="1" applyBorder="1" applyAlignment="1" applyProtection="1">
      <alignment horizontal="center" vertical="center"/>
      <protection locked="0"/>
    </xf>
    <xf numFmtId="3" fontId="3" fillId="5" borderId="2" xfId="0" applyNumberFormat="1" applyFont="1" applyFill="1" applyBorder="1" applyAlignment="1">
      <alignment horizontal="right" vertical="center"/>
    </xf>
    <xf numFmtId="3" fontId="3" fillId="7" borderId="2" xfId="0" applyNumberFormat="1" applyFont="1" applyFill="1" applyBorder="1" applyAlignment="1">
      <alignment horizontal="right" vertical="center"/>
    </xf>
    <xf numFmtId="0" fontId="3" fillId="5" borderId="2" xfId="0" applyFont="1" applyFill="1" applyBorder="1" applyAlignment="1" applyProtection="1">
      <alignment horizontal="left" vertical="center" wrapText="1"/>
      <protection locked="0"/>
    </xf>
    <xf numFmtId="164" fontId="3" fillId="5" borderId="2" xfId="0" applyNumberFormat="1" applyFont="1" applyFill="1" applyBorder="1" applyAlignment="1" applyProtection="1">
      <alignment horizontal="left" vertical="center" wrapText="1"/>
      <protection locked="0"/>
    </xf>
    <xf numFmtId="0" fontId="3" fillId="7" borderId="2" xfId="0" applyFont="1" applyFill="1" applyBorder="1" applyAlignment="1" applyProtection="1">
      <alignment horizontal="left" vertical="center" wrapText="1"/>
      <protection locked="0"/>
    </xf>
    <xf numFmtId="164" fontId="3" fillId="7" borderId="2" xfId="0" applyNumberFormat="1" applyFont="1" applyFill="1" applyBorder="1" applyAlignment="1" applyProtection="1">
      <alignment horizontal="left" vertical="center" wrapText="1"/>
      <protection locked="0"/>
    </xf>
    <xf numFmtId="0" fontId="20" fillId="2" borderId="4" xfId="0" applyFont="1" applyFill="1" applyBorder="1" applyAlignment="1">
      <alignment horizontal="center" vertical="center" wrapText="1"/>
    </xf>
    <xf numFmtId="164" fontId="0" fillId="5" borderId="3" xfId="0" applyNumberFormat="1" applyFill="1" applyBorder="1" applyProtection="1">
      <protection locked="0"/>
    </xf>
    <xf numFmtId="0" fontId="0" fillId="5" borderId="3" xfId="0" applyFill="1" applyBorder="1" applyProtection="1">
      <protection locked="0"/>
    </xf>
    <xf numFmtId="0" fontId="0" fillId="5" borderId="3" xfId="0" applyFill="1" applyBorder="1" applyAlignment="1" applyProtection="1">
      <alignment wrapText="1"/>
      <protection locked="0"/>
    </xf>
    <xf numFmtId="164" fontId="0" fillId="5" borderId="3" xfId="0" applyNumberFormat="1" applyFill="1" applyBorder="1" applyAlignment="1" applyProtection="1">
      <alignment wrapText="1"/>
      <protection locked="0"/>
    </xf>
    <xf numFmtId="44" fontId="21" fillId="2" borderId="0" xfId="1" applyFont="1" applyFill="1" applyAlignment="1">
      <alignment horizontal="center" vertical="center"/>
    </xf>
    <xf numFmtId="0" fontId="3" fillId="8" borderId="2" xfId="0" applyFont="1" applyFill="1" applyBorder="1" applyAlignment="1" applyProtection="1">
      <alignment horizontal="left" vertical="center" wrapText="1"/>
      <protection locked="0"/>
    </xf>
    <xf numFmtId="0" fontId="3" fillId="12" borderId="2" xfId="0" applyFont="1" applyFill="1" applyBorder="1" applyAlignment="1" applyProtection="1">
      <alignment horizontal="left" vertical="center" wrapText="1"/>
      <protection locked="0"/>
    </xf>
    <xf numFmtId="0" fontId="3" fillId="8" borderId="3" xfId="0" applyFont="1" applyFill="1" applyBorder="1" applyAlignment="1">
      <alignment horizontal="left" vertical="center" wrapText="1"/>
    </xf>
    <xf numFmtId="16" fontId="3" fillId="8" borderId="3" xfId="0" applyNumberFormat="1" applyFont="1" applyFill="1" applyBorder="1" applyAlignment="1">
      <alignment horizontal="left" vertical="center" wrapText="1"/>
    </xf>
    <xf numFmtId="15" fontId="3" fillId="8" borderId="3" xfId="0" applyNumberFormat="1" applyFont="1" applyFill="1" applyBorder="1" applyAlignment="1">
      <alignment horizontal="left" vertical="center" wrapText="1"/>
    </xf>
    <xf numFmtId="0" fontId="3" fillId="13" borderId="3" xfId="0" applyFont="1" applyFill="1" applyBorder="1" applyAlignment="1">
      <alignment horizontal="left" vertical="center" wrapText="1"/>
    </xf>
    <xf numFmtId="16" fontId="3" fillId="13" borderId="3" xfId="0" applyNumberFormat="1" applyFont="1" applyFill="1" applyBorder="1" applyAlignment="1">
      <alignment horizontal="left" vertical="center" wrapText="1"/>
    </xf>
    <xf numFmtId="15" fontId="3" fillId="13" borderId="3" xfId="0" applyNumberFormat="1" applyFont="1" applyFill="1" applyBorder="1" applyAlignment="1">
      <alignment horizontal="left" vertical="center" wrapText="1"/>
    </xf>
    <xf numFmtId="0" fontId="3" fillId="12" borderId="3" xfId="0" applyFont="1" applyFill="1" applyBorder="1" applyAlignment="1">
      <alignment horizontal="left" vertical="center" wrapText="1"/>
    </xf>
    <xf numFmtId="16" fontId="3" fillId="12" borderId="3" xfId="0" applyNumberFormat="1" applyFont="1" applyFill="1" applyBorder="1" applyAlignment="1">
      <alignment horizontal="left" vertical="center" wrapText="1"/>
    </xf>
    <xf numFmtId="15" fontId="3" fillId="12" borderId="3" xfId="0" applyNumberFormat="1" applyFont="1" applyFill="1" applyBorder="1" applyAlignment="1">
      <alignment horizontal="left" vertical="center" wrapText="1"/>
    </xf>
    <xf numFmtId="0" fontId="3" fillId="14" borderId="3" xfId="0" applyFont="1" applyFill="1" applyBorder="1" applyAlignment="1">
      <alignment horizontal="left" vertical="center" wrapText="1"/>
    </xf>
    <xf numFmtId="16" fontId="3" fillId="14" borderId="3" xfId="0" applyNumberFormat="1" applyFont="1" applyFill="1" applyBorder="1" applyAlignment="1">
      <alignment horizontal="left" vertical="center" wrapText="1"/>
    </xf>
    <xf numFmtId="15" fontId="3" fillId="14" borderId="3" xfId="0" applyNumberFormat="1" applyFont="1" applyFill="1" applyBorder="1" applyAlignment="1">
      <alignment horizontal="left" vertical="center" wrapText="1"/>
    </xf>
    <xf numFmtId="0" fontId="22" fillId="2" borderId="0" xfId="0" applyFont="1" applyFill="1" applyAlignment="1">
      <alignment horizontal="center" vertical="center"/>
    </xf>
    <xf numFmtId="0" fontId="19" fillId="0" borderId="0" xfId="0" applyFont="1"/>
    <xf numFmtId="0" fontId="3" fillId="5" borderId="0" xfId="0" applyFont="1" applyFill="1" applyAlignment="1">
      <alignment horizontal="left" vertical="center" indent="1"/>
    </xf>
    <xf numFmtId="0" fontId="0" fillId="0" borderId="0" xfId="0"/>
    <xf numFmtId="0" fontId="3" fillId="5" borderId="3" xfId="0" applyFont="1" applyFill="1" applyBorder="1" applyAlignment="1">
      <alignment wrapText="1"/>
    </xf>
    <xf numFmtId="0" fontId="0" fillId="0" borderId="3" xfId="0" applyBorder="1" applyAlignment="1">
      <alignment wrapText="1"/>
    </xf>
    <xf numFmtId="0" fontId="3" fillId="5" borderId="3" xfId="0" applyFont="1" applyFill="1" applyBorder="1" applyAlignment="1">
      <alignment horizontal="left" vertical="center" wrapText="1"/>
    </xf>
    <xf numFmtId="0" fontId="18" fillId="3" borderId="0" xfId="0" applyFont="1" applyFill="1" applyAlignment="1">
      <alignment horizontal="left" vertical="center" indent="1"/>
    </xf>
    <xf numFmtId="0" fontId="3" fillId="5" borderId="0" xfId="0" applyFont="1" applyFill="1" applyAlignment="1">
      <alignment horizontal="left" vertical="center" wrapText="1" indent="1"/>
    </xf>
    <xf numFmtId="0" fontId="18" fillId="2" borderId="0" xfId="0" applyFont="1" applyFill="1" applyAlignment="1">
      <alignment horizontal="center" vertical="center" wrapText="1"/>
    </xf>
    <xf numFmtId="0" fontId="19" fillId="0" borderId="0" xfId="0" applyFont="1" applyAlignment="1">
      <alignment wrapText="1"/>
    </xf>
    <xf numFmtId="0" fontId="20" fillId="10" borderId="4" xfId="0" applyFont="1" applyFill="1" applyBorder="1" applyAlignment="1">
      <alignment horizontal="center" vertical="center" wrapText="1"/>
    </xf>
    <xf numFmtId="0" fontId="19" fillId="0" borderId="5" xfId="0" applyFont="1" applyBorder="1"/>
    <xf numFmtId="0" fontId="19" fillId="0" borderId="6" xfId="0" applyFont="1" applyBorder="1"/>
    <xf numFmtId="0" fontId="14" fillId="4" borderId="0" xfId="0" applyFont="1" applyFill="1" applyAlignment="1">
      <alignment horizontal="left" vertical="center" wrapText="1" indent="1"/>
    </xf>
    <xf numFmtId="0" fontId="23" fillId="2" borderId="0" xfId="0" applyFont="1" applyFill="1" applyAlignment="1">
      <alignment horizontal="left" vertical="center"/>
    </xf>
    <xf numFmtId="0" fontId="17" fillId="2" borderId="0" xfId="0" applyFont="1" applyFill="1" applyAlignment="1">
      <alignment horizontal="center" vertical="center"/>
    </xf>
    <xf numFmtId="0" fontId="16" fillId="2" borderId="0" xfId="0" applyFont="1" applyFill="1" applyAlignment="1">
      <alignment horizontal="center" vertical="center"/>
    </xf>
    <xf numFmtId="0" fontId="21" fillId="2" borderId="0" xfId="0" applyFont="1" applyFill="1" applyAlignment="1">
      <alignment horizontal="center" vertical="center"/>
    </xf>
    <xf numFmtId="0" fontId="2" fillId="4" borderId="0" xfId="0" applyFont="1" applyFill="1" applyAlignment="1">
      <alignment horizontal="left" vertical="center" indent="1"/>
    </xf>
    <xf numFmtId="0" fontId="1" fillId="3" borderId="0" xfId="0" applyFont="1" applyFill="1" applyAlignment="1">
      <alignment horizontal="left" vertical="top" wrapText="1"/>
    </xf>
    <xf numFmtId="0" fontId="22" fillId="3" borderId="0" xfId="0" applyFont="1" applyFill="1" applyAlignment="1">
      <alignment horizontal="left" vertical="center" wrapText="1"/>
    </xf>
    <xf numFmtId="0" fontId="0" fillId="5" borderId="3" xfId="0" applyFill="1" applyBorder="1" applyAlignment="1" applyProtection="1">
      <alignment wrapText="1"/>
      <protection locked="0"/>
    </xf>
    <xf numFmtId="0" fontId="0" fillId="0" borderId="3" xfId="0" applyBorder="1" applyAlignment="1" applyProtection="1">
      <alignment wrapText="1"/>
      <protection locked="0"/>
    </xf>
    <xf numFmtId="0" fontId="0" fillId="5" borderId="3" xfId="0" applyFill="1" applyBorder="1" applyAlignment="1" applyProtection="1">
      <alignment horizontal="left" vertical="center" wrapText="1"/>
      <protection locked="0"/>
    </xf>
    <xf numFmtId="0" fontId="0" fillId="0" borderId="3" xfId="0" applyBorder="1" applyProtection="1">
      <protection locked="0"/>
    </xf>
    <xf numFmtId="0" fontId="20" fillId="2" borderId="4" xfId="0" applyFont="1" applyFill="1" applyBorder="1" applyAlignment="1">
      <alignment horizontal="center" vertical="center" wrapText="1"/>
    </xf>
    <xf numFmtId="0" fontId="4" fillId="3" borderId="0" xfId="0" applyFont="1" applyFill="1" applyAlignment="1">
      <alignment horizontal="left" vertical="center" wrapText="1" indent="1"/>
    </xf>
    <xf numFmtId="0" fontId="20" fillId="2" borderId="7"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4" fillId="3" borderId="0" xfId="0" applyFont="1" applyFill="1" applyAlignment="1">
      <alignment horizontal="center" vertical="center" wrapText="1"/>
    </xf>
    <xf numFmtId="0" fontId="6" fillId="3" borderId="0" xfId="0" applyFont="1" applyFill="1" applyAlignment="1">
      <alignment horizontal="left" vertical="center" wrapText="1" indent="1"/>
    </xf>
    <xf numFmtId="0" fontId="20" fillId="2" borderId="0" xfId="0" applyFont="1" applyFill="1" applyAlignment="1">
      <alignment horizontal="right" vertical="center" indent="1"/>
    </xf>
    <xf numFmtId="0" fontId="2" fillId="4" borderId="0" xfId="0" applyFont="1" applyFill="1" applyAlignment="1">
      <alignment horizontal="left" vertical="center" wrapText="1" indent="1"/>
    </xf>
    <xf numFmtId="0" fontId="9" fillId="3" borderId="0" xfId="0" applyFont="1" applyFill="1" applyAlignment="1">
      <alignment horizontal="left" vertical="center" wrapText="1" indent="1"/>
    </xf>
    <xf numFmtId="0" fontId="12" fillId="2" borderId="0" xfId="0" applyFont="1" applyFill="1" applyAlignment="1">
      <alignment horizontal="center" vertical="center"/>
    </xf>
    <xf numFmtId="0" fontId="26" fillId="2" borderId="0" xfId="0" applyFont="1" applyFill="1" applyAlignment="1">
      <alignment horizontal="center" vertical="center"/>
    </xf>
    <xf numFmtId="0" fontId="2" fillId="4" borderId="0" xfId="0" applyFont="1" applyFill="1" applyAlignment="1">
      <alignment horizontal="left" vertical="top" wrapText="1" indent="1"/>
    </xf>
    <xf numFmtId="0" fontId="18" fillId="2" borderId="0" xfId="0" applyFont="1" applyFill="1" applyAlignment="1">
      <alignment horizontal="left" vertical="center" indent="1"/>
    </xf>
    <xf numFmtId="0" fontId="18" fillId="11" borderId="0" xfId="0" applyFont="1" applyFill="1" applyAlignment="1">
      <alignment horizontal="left" vertical="center" indent="1"/>
    </xf>
    <xf numFmtId="0" fontId="18" fillId="10" borderId="0" xfId="0" applyFont="1" applyFill="1" applyAlignment="1">
      <alignment horizontal="left" vertical="center" indent="1"/>
    </xf>
    <xf numFmtId="0" fontId="3" fillId="4" borderId="0" xfId="0" applyFont="1" applyFill="1" applyAlignment="1">
      <alignment horizontal="left" vertical="top" wrapText="1" indent="1"/>
    </xf>
    <xf numFmtId="0" fontId="13" fillId="10" borderId="0" xfId="0" applyFont="1" applyFill="1" applyAlignment="1">
      <alignment horizontal="center" vertical="center"/>
    </xf>
    <xf numFmtId="0" fontId="14" fillId="4" borderId="0" xfId="0" applyFont="1" applyFill="1" applyAlignment="1">
      <alignment horizontal="center" vertical="center"/>
    </xf>
    <xf numFmtId="0" fontId="13" fillId="11" borderId="0" xfId="0" applyFont="1" applyFill="1" applyAlignment="1">
      <alignment horizontal="center" vertical="center"/>
    </xf>
  </cellXfs>
  <cellStyles count="2">
    <cellStyle name="Currency" xfId="1" builtinId="4"/>
    <cellStyle name="Normal" xfId="0" builtinId="0"/>
  </cellStyles>
  <dxfs count="5">
    <dxf>
      <fill>
        <patternFill patternType="solid">
          <fgColor rgb="FFBF6900"/>
        </patternFill>
      </fill>
    </dxf>
    <dxf>
      <fill>
        <patternFill patternType="solid">
          <fgColor rgb="FFB71C1C"/>
        </patternFill>
      </fill>
    </dxf>
    <dxf>
      <font>
        <b/>
        <sz val="9"/>
        <color rgb="FF1B5E20"/>
        <name val="Inter"/>
      </font>
      <fill>
        <patternFill patternType="solid">
          <fgColor rgb="FFE8F5E9"/>
        </patternFill>
      </fill>
    </dxf>
    <dxf>
      <font>
        <b/>
        <sz val="9"/>
        <color rgb="FFBF6900"/>
        <name val="Inter"/>
      </font>
      <fill>
        <patternFill patternType="solid">
          <fgColor rgb="FFFFF3E0"/>
        </patternFill>
      </fill>
    </dxf>
    <dxf>
      <font>
        <b/>
        <sz val="9"/>
        <color rgb="FFB71C1C"/>
        <name val="Inter"/>
      </font>
      <fill>
        <patternFill patternType="solid">
          <fgColor rgb="FFFCE8E8"/>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10"/>
  <c:chart>
    <c:title>
      <c:tx>
        <c:rich>
          <a:bodyPr/>
          <a:lstStyle/>
          <a:p>
            <a:pPr>
              <a:defRPr/>
            </a:pPr>
            <a:r>
              <a:rPr lang="en-GB" sz="900"/>
              <a:t>Decisions by Priority</a:t>
            </a:r>
          </a:p>
        </c:rich>
      </c:tx>
      <c:layout>
        <c:manualLayout>
          <c:xMode val="edge"/>
          <c:yMode val="edge"/>
          <c:x val="0.36894976369412746"/>
          <c:y val="0.89261733173686364"/>
        </c:manualLayout>
      </c:layout>
      <c:overlay val="1"/>
    </c:title>
    <c:autoTitleDeleted val="0"/>
    <c:plotArea>
      <c:layout/>
      <c:pieChart>
        <c:varyColors val="1"/>
        <c:ser>
          <c:idx val="0"/>
          <c:order val="0"/>
          <c:tx>
            <c:strRef>
              <c:f>'YOUR RESULTS'!$B$65</c:f>
              <c:strCache>
                <c:ptCount val="1"/>
                <c:pt idx="0">
                  <c:v>STEP 1 — ZONE OF GENIUS (DECISION LOG Tab)</c:v>
                </c:pt>
              </c:strCache>
            </c:strRef>
          </c:tx>
          <c:spPr>
            <a:ln>
              <a:prstDash val="solid"/>
            </a:ln>
          </c:spPr>
          <c:dLbls>
            <c:dLbl>
              <c:idx val="0"/>
              <c:layout>
                <c:manualLayout>
                  <c:x val="7.4343006844810613E-2"/>
                  <c:y val="0.29097116062844669"/>
                </c:manualLayout>
              </c:layout>
              <c:showLegendKey val="1"/>
              <c:showVal val="1"/>
              <c:showCatName val="1"/>
              <c:showSerName val="1"/>
              <c:showPercent val="1"/>
              <c:showBubbleSize val="1"/>
              <c:extLst>
                <c:ext xmlns:c15="http://schemas.microsoft.com/office/drawing/2012/chart" uri="{CE6537A1-D6FC-4f65-9D91-7224C49458BB}"/>
                <c:ext xmlns:c16="http://schemas.microsoft.com/office/drawing/2014/chart" uri="{C3380CC4-5D6E-409C-BE32-E72D297353CC}">
                  <c16:uniqueId val="{00000001-7BC5-A145-9C8D-C559DBEDF30E}"/>
                </c:ext>
              </c:extLst>
            </c:dLbl>
            <c:dLbl>
              <c:idx val="1"/>
              <c:layout>
                <c:manualLayout>
                  <c:x val="-0.1756156647335437"/>
                  <c:y val="-0.18084085757532412"/>
                </c:manualLayout>
              </c:layout>
              <c:showLegendKey val="1"/>
              <c:showVal val="1"/>
              <c:showCatName val="1"/>
              <c:showSerName val="1"/>
              <c:showPercent val="1"/>
              <c:showBubbleSize val="1"/>
              <c:extLst>
                <c:ext xmlns:c15="http://schemas.microsoft.com/office/drawing/2012/chart" uri="{CE6537A1-D6FC-4f65-9D91-7224C49458BB}"/>
                <c:ext xmlns:c16="http://schemas.microsoft.com/office/drawing/2014/chart" uri="{C3380CC4-5D6E-409C-BE32-E72D297353CC}">
                  <c16:uniqueId val="{00000000-7BC5-A145-9C8D-C559DBEDF30E}"/>
                </c:ext>
              </c:extLst>
            </c:dLbl>
            <c:dLbl>
              <c:idx val="2"/>
              <c:layout>
                <c:manualLayout>
                  <c:x val="-0.10312509817109503"/>
                  <c:y val="3.6111341210254555E-2"/>
                </c:manualLayout>
              </c:layout>
              <c:showLegendKey val="1"/>
              <c:showVal val="1"/>
              <c:showCatName val="1"/>
              <c:showSerName val="1"/>
              <c:showPercent val="1"/>
              <c:showBubbleSize val="1"/>
              <c:extLst>
                <c:ext xmlns:c15="http://schemas.microsoft.com/office/drawing/2012/chart" uri="{CE6537A1-D6FC-4f65-9D91-7224C49458BB}"/>
                <c:ext xmlns:c16="http://schemas.microsoft.com/office/drawing/2014/chart" uri="{C3380CC4-5D6E-409C-BE32-E72D297353CC}">
                  <c16:uniqueId val="{00000000-7886-1A40-9104-E6B98A97C96E}"/>
                </c:ext>
              </c:extLst>
            </c:dLbl>
            <c:spPr>
              <a:noFill/>
              <a:ln>
                <a:noFill/>
              </a:ln>
              <a:effectLst/>
            </c:spPr>
            <c:txPr>
              <a:bodyPr wrap="square" lIns="38100" tIns="19050" rIns="38100" bIns="19050" anchor="ctr">
                <a:spAutoFit/>
              </a:bodyPr>
              <a:lstStyle/>
              <a:p>
                <a:pPr>
                  <a:defRPr sz="800"/>
                </a:pPr>
                <a:endParaRPr lang="en-US"/>
              </a:p>
            </c:txPr>
            <c:showLegendKey val="1"/>
            <c:showVal val="1"/>
            <c:showCatName val="1"/>
            <c:showSerName val="1"/>
            <c:showPercent val="1"/>
            <c:showBubbleSize val="1"/>
            <c:showLeaderLines val="1"/>
            <c:extLst>
              <c:ext xmlns:c15="http://schemas.microsoft.com/office/drawing/2012/chart" uri="{CE6537A1-D6FC-4f65-9D91-7224C49458BB}"/>
            </c:extLst>
          </c:dLbls>
          <c:cat>
            <c:strRef>
              <c:f>'YOUR RESULTS'!$A$66:$A$68</c:f>
              <c:strCache>
                <c:ptCount val="3"/>
                <c:pt idx="0">
                  <c:v>HIGH</c:v>
                </c:pt>
                <c:pt idx="1">
                  <c:v>MEDIUM</c:v>
                </c:pt>
                <c:pt idx="2">
                  <c:v>LOW</c:v>
                </c:pt>
              </c:strCache>
            </c:strRef>
          </c:cat>
          <c:val>
            <c:numRef>
              <c:f>'YOUR RESULTS'!$B$66:$B$68</c:f>
              <c:numCache>
                <c:formatCode>General</c:formatCode>
                <c:ptCount val="3"/>
                <c:pt idx="0">
                  <c:v>3</c:v>
                </c:pt>
                <c:pt idx="1">
                  <c:v>1</c:v>
                </c:pt>
                <c:pt idx="2">
                  <c:v>2</c:v>
                </c:pt>
              </c:numCache>
            </c:numRef>
          </c:val>
          <c:extLst>
            <c:ext xmlns:c16="http://schemas.microsoft.com/office/drawing/2014/chart" uri="{C3380CC4-5D6E-409C-BE32-E72D297353CC}">
              <c16:uniqueId val="{00000000-4DC1-824A-BAAC-51F7A9640A1A}"/>
            </c:ext>
          </c:extLst>
        </c:ser>
        <c:dLbls>
          <c:showLegendKey val="1"/>
          <c:showVal val="1"/>
          <c:showCatName val="1"/>
          <c:showSerName val="1"/>
          <c:showPercent val="1"/>
          <c:showBubbleSize val="1"/>
          <c:showLeaderLines val="1"/>
        </c:dLbls>
        <c:firstSliceAng val="0"/>
      </c:pieChart>
    </c:plotArea>
    <c:legend>
      <c:legendPos val="r"/>
      <c:layout>
        <c:manualLayout>
          <c:xMode val="edge"/>
          <c:yMode val="edge"/>
          <c:x val="0.79166870519213728"/>
          <c:y val="6.5650046814716645E-2"/>
          <c:w val="0.19069249999999999"/>
          <c:h val="0.34588118349611802"/>
        </c:manualLayout>
      </c:layout>
      <c:overlay val="1"/>
      <c:txPr>
        <a:bodyPr/>
        <a:lstStyle/>
        <a:p>
          <a:pPr>
            <a:defRPr sz="800"/>
          </a:pPr>
          <a:endParaRPr lang="en-US"/>
        </a:p>
      </c:txPr>
    </c:legend>
    <c:plotVisOnly val="0"/>
    <c:dispBlanksAs val="gap"/>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10"/>
  <c:chart>
    <c:title>
      <c:tx>
        <c:rich>
          <a:bodyPr/>
          <a:lstStyle/>
          <a:p>
            <a:pPr>
              <a:defRPr sz="900"/>
            </a:pPr>
            <a:r>
              <a:rPr lang="en-GB" sz="900"/>
              <a:t>Hours by Priority</a:t>
            </a:r>
          </a:p>
        </c:rich>
      </c:tx>
      <c:layout>
        <c:manualLayout>
          <c:xMode val="edge"/>
          <c:yMode val="edge"/>
          <c:x val="0.38459407565116904"/>
          <c:y val="0.89864833787964482"/>
        </c:manualLayout>
      </c:layout>
      <c:overlay val="1"/>
    </c:title>
    <c:autoTitleDeleted val="0"/>
    <c:plotArea>
      <c:layout/>
      <c:pieChart>
        <c:varyColors val="1"/>
        <c:ser>
          <c:idx val="0"/>
          <c:order val="0"/>
          <c:tx>
            <c:strRef>
              <c:f>'YOUR RESULTS'!$C$65</c:f>
              <c:strCache>
                <c:ptCount val="1"/>
                <c:pt idx="0">
                  <c:v>STEP 5 — PRINT YOUR REPORT (MY REPORT Tab)</c:v>
                </c:pt>
              </c:strCache>
            </c:strRef>
          </c:tx>
          <c:spPr>
            <a:ln>
              <a:prstDash val="solid"/>
            </a:ln>
          </c:spPr>
          <c:dLbls>
            <c:dLbl>
              <c:idx val="0"/>
              <c:layout>
                <c:manualLayout>
                  <c:x val="1.9969404229964658E-2"/>
                  <c:y val="0.31983541291071588"/>
                </c:manualLayout>
              </c:layout>
              <c:showLegendKey val="1"/>
              <c:showVal val="1"/>
              <c:showCatName val="1"/>
              <c:showSerName val="1"/>
              <c:showPercent val="1"/>
              <c:showBubbleSize val="1"/>
              <c:extLst>
                <c:ext xmlns:c15="http://schemas.microsoft.com/office/drawing/2012/chart" uri="{CE6537A1-D6FC-4f65-9D91-7224C49458BB}"/>
                <c:ext xmlns:c16="http://schemas.microsoft.com/office/drawing/2014/chart" uri="{C3380CC4-5D6E-409C-BE32-E72D297353CC}">
                  <c16:uniqueId val="{00000002-66A2-E04F-A89F-0CB164510C64}"/>
                </c:ext>
              </c:extLst>
            </c:dLbl>
            <c:dLbl>
              <c:idx val="1"/>
              <c:layout>
                <c:manualLayout>
                  <c:x val="-0.23695867553234881"/>
                  <c:y val="-3.3707399494674689E-2"/>
                </c:manualLayout>
              </c:layout>
              <c:showLegendKey val="1"/>
              <c:showVal val="1"/>
              <c:showCatName val="1"/>
              <c:showSerName val="1"/>
              <c:showPercent val="1"/>
              <c:showBubbleSize val="1"/>
              <c:extLst>
                <c:ext xmlns:c15="http://schemas.microsoft.com/office/drawing/2012/chart" uri="{CE6537A1-D6FC-4f65-9D91-7224C49458BB}"/>
                <c:ext xmlns:c16="http://schemas.microsoft.com/office/drawing/2014/chart" uri="{C3380CC4-5D6E-409C-BE32-E72D297353CC}">
                  <c16:uniqueId val="{00000000-66A2-E04F-A89F-0CB164510C64}"/>
                </c:ext>
              </c:extLst>
            </c:dLbl>
            <c:dLbl>
              <c:idx val="2"/>
              <c:layout>
                <c:manualLayout>
                  <c:x val="-5.2614693060779032E-2"/>
                  <c:y val="-8.8260104613179416E-2"/>
                </c:manualLayout>
              </c:layout>
              <c:showLegendKey val="1"/>
              <c:showVal val="1"/>
              <c:showCatName val="1"/>
              <c:showSerName val="1"/>
              <c:showPercent val="1"/>
              <c:showBubbleSize val="1"/>
              <c:extLst>
                <c:ext xmlns:c15="http://schemas.microsoft.com/office/drawing/2012/chart" uri="{CE6537A1-D6FC-4f65-9D91-7224C49458BB}"/>
                <c:ext xmlns:c16="http://schemas.microsoft.com/office/drawing/2014/chart" uri="{C3380CC4-5D6E-409C-BE32-E72D297353CC}">
                  <c16:uniqueId val="{00000001-66A2-E04F-A89F-0CB164510C64}"/>
                </c:ext>
              </c:extLst>
            </c:dLbl>
            <c:spPr>
              <a:noFill/>
              <a:ln>
                <a:noFill/>
              </a:ln>
              <a:effectLst/>
            </c:spPr>
            <c:txPr>
              <a:bodyPr wrap="square" lIns="38100" tIns="19050" rIns="38100" bIns="19050" anchor="ctr">
                <a:spAutoFit/>
              </a:bodyPr>
              <a:lstStyle/>
              <a:p>
                <a:pPr>
                  <a:defRPr sz="800"/>
                </a:pPr>
                <a:endParaRPr lang="en-US"/>
              </a:p>
            </c:txPr>
            <c:showLegendKey val="1"/>
            <c:showVal val="1"/>
            <c:showCatName val="1"/>
            <c:showSerName val="1"/>
            <c:showPercent val="1"/>
            <c:showBubbleSize val="1"/>
            <c:showLeaderLines val="1"/>
            <c:extLst>
              <c:ext xmlns:c15="http://schemas.microsoft.com/office/drawing/2012/chart" uri="{CE6537A1-D6FC-4f65-9D91-7224C49458BB}"/>
            </c:extLst>
          </c:dLbls>
          <c:cat>
            <c:strRef>
              <c:f>'YOUR RESULTS'!$A$66:$A$68</c:f>
              <c:strCache>
                <c:ptCount val="3"/>
                <c:pt idx="0">
                  <c:v>HIGH</c:v>
                </c:pt>
                <c:pt idx="1">
                  <c:v>MEDIUM</c:v>
                </c:pt>
                <c:pt idx="2">
                  <c:v>LOW</c:v>
                </c:pt>
              </c:strCache>
            </c:strRef>
          </c:cat>
          <c:val>
            <c:numRef>
              <c:f>'YOUR RESULTS'!$C$66:$C$68</c:f>
              <c:numCache>
                <c:formatCode>General</c:formatCode>
                <c:ptCount val="3"/>
                <c:pt idx="0">
                  <c:v>11</c:v>
                </c:pt>
                <c:pt idx="1">
                  <c:v>4</c:v>
                </c:pt>
                <c:pt idx="2">
                  <c:v>9</c:v>
                </c:pt>
              </c:numCache>
            </c:numRef>
          </c:val>
          <c:extLst>
            <c:ext xmlns:c16="http://schemas.microsoft.com/office/drawing/2014/chart" uri="{C3380CC4-5D6E-409C-BE32-E72D297353CC}">
              <c16:uniqueId val="{00000000-BBA1-104B-A106-FD14E5388E26}"/>
            </c:ext>
          </c:extLst>
        </c:ser>
        <c:dLbls>
          <c:showLegendKey val="1"/>
          <c:showVal val="1"/>
          <c:showCatName val="1"/>
          <c:showSerName val="1"/>
          <c:showPercent val="1"/>
          <c:showBubbleSize val="1"/>
          <c:showLeaderLines val="1"/>
        </c:dLbls>
        <c:firstSliceAng val="0"/>
      </c:pieChart>
    </c:plotArea>
    <c:legend>
      <c:legendPos val="r"/>
      <c:layout>
        <c:manualLayout>
          <c:xMode val="edge"/>
          <c:yMode val="edge"/>
          <c:x val="0.78007769722871045"/>
          <c:y val="4.9450929908967187E-3"/>
          <c:w val="0.21992217270585837"/>
          <c:h val="0.34821814410417445"/>
        </c:manualLayout>
      </c:layout>
      <c:overlay val="1"/>
      <c:txPr>
        <a:bodyPr/>
        <a:lstStyle/>
        <a:p>
          <a:pPr>
            <a:defRPr sz="800"/>
          </a:pPr>
          <a:endParaRPr lang="en-US"/>
        </a:p>
      </c:txPr>
    </c:legend>
    <c:plotVisOnly val="0"/>
    <c:dispBlanksAs val="gap"/>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10"/>
  <c:chart>
    <c:title>
      <c:tx>
        <c:rich>
          <a:bodyPr/>
          <a:lstStyle/>
          <a:p>
            <a:pPr>
              <a:defRPr sz="800"/>
            </a:pPr>
            <a:r>
              <a:rPr lang="en-GB" sz="800"/>
              <a:t>Decisions by Category</a:t>
            </a:r>
          </a:p>
        </c:rich>
      </c:tx>
      <c:layout>
        <c:manualLayout>
          <c:xMode val="edge"/>
          <c:yMode val="edge"/>
          <c:x val="0.41783601169374135"/>
          <c:y val="0.93086560336791357"/>
        </c:manualLayout>
      </c:layout>
      <c:overlay val="1"/>
    </c:title>
    <c:autoTitleDeleted val="0"/>
    <c:plotArea>
      <c:layout/>
      <c:barChart>
        <c:barDir val="col"/>
        <c:grouping val="clustered"/>
        <c:varyColors val="1"/>
        <c:ser>
          <c:idx val="0"/>
          <c:order val="0"/>
          <c:tx>
            <c:strRef>
              <c:f>'YOUR RESULTS'!$B$69</c:f>
              <c:strCache>
                <c:ptCount val="1"/>
                <c:pt idx="0">
                  <c:v>STEP 1 — ZONE OF GENIUS (DECISION LOG Tab)</c:v>
                </c:pt>
              </c:strCache>
            </c:strRef>
          </c:tx>
          <c:spPr>
            <a:ln>
              <a:prstDash val="solid"/>
            </a:ln>
          </c:spPr>
          <c:invertIfNegative val="1"/>
          <c:cat>
            <c:strRef>
              <c:f>'YOUR RESULTS'!$A$70:$A$72</c:f>
              <c:strCache>
                <c:ptCount val="3"/>
                <c:pt idx="0">
                  <c:v>Strategic</c:v>
                </c:pt>
                <c:pt idx="1">
                  <c:v>Operational</c:v>
                </c:pt>
                <c:pt idx="2">
                  <c:v>Administrative</c:v>
                </c:pt>
              </c:strCache>
            </c:strRef>
          </c:cat>
          <c:val>
            <c:numRef>
              <c:f>'YOUR RESULTS'!$B$70:$B$72</c:f>
              <c:numCache>
                <c:formatCode>General</c:formatCode>
                <c:ptCount val="3"/>
                <c:pt idx="0">
                  <c:v>3</c:v>
                </c:pt>
                <c:pt idx="1">
                  <c:v>1</c:v>
                </c:pt>
                <c:pt idx="2">
                  <c:v>2</c:v>
                </c:pt>
              </c:numCache>
            </c:numRef>
          </c:val>
          <c:extLst>
            <c:ext xmlns:c16="http://schemas.microsoft.com/office/drawing/2014/chart" uri="{C3380CC4-5D6E-409C-BE32-E72D297353CC}">
              <c16:uniqueId val="{00000000-99C4-754C-81E2-FBE43BC928EA}"/>
            </c:ext>
          </c:extLst>
        </c:ser>
        <c:ser>
          <c:idx val="1"/>
          <c:order val="1"/>
          <c:tx>
            <c:strRef>
              <c:f>'YOUR RESULTS'!$C$69</c:f>
              <c:strCache>
                <c:ptCount val="1"/>
                <c:pt idx="0">
                  <c:v>DECISION LOG  —  The Founder Decision Load Map</c:v>
                </c:pt>
              </c:strCache>
            </c:strRef>
          </c:tx>
          <c:spPr>
            <a:ln>
              <a:prstDash val="solid"/>
            </a:ln>
          </c:spPr>
          <c:invertIfNegative val="1"/>
          <c:cat>
            <c:strRef>
              <c:f>'YOUR RESULTS'!$A$70:$A$72</c:f>
              <c:strCache>
                <c:ptCount val="3"/>
                <c:pt idx="0">
                  <c:v>Strategic</c:v>
                </c:pt>
                <c:pt idx="1">
                  <c:v>Operational</c:v>
                </c:pt>
                <c:pt idx="2">
                  <c:v>Administrative</c:v>
                </c:pt>
              </c:strCache>
            </c:strRef>
          </c:cat>
          <c:val>
            <c:numRef>
              <c:f>'YOUR RESULTS'!$C$70:$C$72</c:f>
              <c:numCache>
                <c:formatCode>General</c:formatCode>
                <c:ptCount val="3"/>
                <c:pt idx="0">
                  <c:v>15</c:v>
                </c:pt>
                <c:pt idx="1">
                  <c:v>4</c:v>
                </c:pt>
                <c:pt idx="2">
                  <c:v>5</c:v>
                </c:pt>
              </c:numCache>
            </c:numRef>
          </c:val>
          <c:extLst>
            <c:ext xmlns:c16="http://schemas.microsoft.com/office/drawing/2014/chart" uri="{C3380CC4-5D6E-409C-BE32-E72D297353CC}">
              <c16:uniqueId val="{00000001-99C4-754C-81E2-FBE43BC928EA}"/>
            </c:ext>
          </c:extLst>
        </c:ser>
        <c:dLbls>
          <c:showLegendKey val="0"/>
          <c:showVal val="0"/>
          <c:showCatName val="0"/>
          <c:showSerName val="0"/>
          <c:showPercent val="0"/>
          <c:showBubbleSize val="0"/>
        </c:dLbls>
        <c:gapWidth val="150"/>
        <c:axId val="10"/>
        <c:axId val="100"/>
      </c:barChart>
      <c:catAx>
        <c:axId val="10"/>
        <c:scaling>
          <c:orientation val="minMax"/>
        </c:scaling>
        <c:delete val="1"/>
        <c:axPos val="b"/>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title>
          <c:tx>
            <c:rich>
              <a:bodyPr/>
              <a:lstStyle/>
              <a:p>
                <a:pPr>
                  <a:defRPr/>
                </a:pPr>
                <a:r>
                  <a:rPr lang="en-GB"/>
                  <a:t>Count</a:t>
                </a:r>
              </a:p>
            </c:rich>
          </c:tx>
          <c:overlay val="1"/>
        </c:title>
        <c:numFmt formatCode="General" sourceLinked="1"/>
        <c:majorTickMark val="none"/>
        <c:minorTickMark val="none"/>
        <c:tickLblPos val="nextTo"/>
        <c:crossAx val="10"/>
        <c:crosses val="autoZero"/>
        <c:crossBetween val="between"/>
      </c:valAx>
    </c:plotArea>
    <c:legend>
      <c:legendPos val="r"/>
      <c:layout>
        <c:manualLayout>
          <c:xMode val="edge"/>
          <c:yMode val="edge"/>
          <c:x val="0.66366503077443573"/>
          <c:y val="1.5714203566664583E-2"/>
          <c:w val="0.32442807391436301"/>
          <c:h val="0.31027989545731754"/>
        </c:manualLayout>
      </c:layout>
      <c:overlay val="1"/>
    </c:legend>
    <c:plotVisOnly val="0"/>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533400</xdr:colOff>
      <xdr:row>38</xdr:row>
      <xdr:rowOff>84221</xdr:rowOff>
    </xdr:from>
    <xdr:ext cx="3883526" cy="1991895"/>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2</xdr:col>
      <xdr:colOff>1179092</xdr:colOff>
      <xdr:row>38</xdr:row>
      <xdr:rowOff>77535</xdr:rowOff>
    </xdr:from>
    <xdr:ext cx="3469107" cy="1978527"/>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1</xdr:col>
      <xdr:colOff>457201</xdr:colOff>
      <xdr:row>50</xdr:row>
      <xdr:rowOff>14705</xdr:rowOff>
    </xdr:from>
    <xdr:ext cx="7466262" cy="2469422"/>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olliverr.co.uk/operational-audit?utm_source=decision-map&amp;utm_medium=tool&amp;utm_campaign=lead-captur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hyperlink" Target="https://olliverr.co.uk/operational-audit?utm_source=decision-map&amp;utm_medium=tool&amp;utm_campaign=lead-capture"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olliverr.co.uk/operational-audit?utm_source=decision-map&amp;utm_medium=tool&amp;utm_campaign=lead-capt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FAB86"/>
  </sheetPr>
  <dimension ref="A1:J26"/>
  <sheetViews>
    <sheetView showGridLines="0" tabSelected="1" zoomScale="160" zoomScaleNormal="160" workbookViewId="0">
      <selection activeCell="A2" sqref="A2:J2"/>
    </sheetView>
  </sheetViews>
  <sheetFormatPr baseColWidth="10" defaultColWidth="8.83203125" defaultRowHeight="15" x14ac:dyDescent="0.2"/>
  <cols>
    <col min="1" max="1" width="30" customWidth="1"/>
    <col min="2" max="2" width="15" customWidth="1"/>
    <col min="3" max="10" width="12" customWidth="1"/>
  </cols>
  <sheetData>
    <row r="1" spans="1:10" ht="8" customHeight="1" x14ac:dyDescent="0.2">
      <c r="A1" s="1"/>
      <c r="B1" s="1"/>
      <c r="C1" s="1"/>
      <c r="D1" s="1"/>
      <c r="E1" s="1"/>
      <c r="F1" s="1"/>
      <c r="G1" s="1"/>
      <c r="H1" s="1"/>
      <c r="I1" s="1"/>
      <c r="J1" s="1"/>
    </row>
    <row r="2" spans="1:10" ht="38" customHeight="1" x14ac:dyDescent="0.2">
      <c r="A2" s="74" t="s">
        <v>0</v>
      </c>
      <c r="B2" s="60"/>
      <c r="C2" s="60"/>
      <c r="D2" s="60"/>
      <c r="E2" s="60"/>
      <c r="F2" s="60"/>
      <c r="G2" s="60"/>
      <c r="H2" s="60"/>
      <c r="I2" s="60"/>
      <c r="J2" s="60"/>
    </row>
    <row r="3" spans="1:10" ht="12" customHeight="1" x14ac:dyDescent="0.2"/>
    <row r="4" spans="1:10" ht="99" customHeight="1" x14ac:dyDescent="0.2">
      <c r="A4" s="79" t="s">
        <v>149</v>
      </c>
      <c r="B4" s="62"/>
      <c r="C4" s="62"/>
      <c r="D4" s="62"/>
      <c r="E4" s="62"/>
      <c r="F4" s="62"/>
      <c r="G4" s="62"/>
      <c r="H4" s="62"/>
      <c r="I4" s="62"/>
      <c r="J4" s="62"/>
    </row>
    <row r="5" spans="1:10" ht="10" customHeight="1" x14ac:dyDescent="0.2"/>
    <row r="6" spans="1:10" ht="22" customHeight="1" x14ac:dyDescent="0.2">
      <c r="A6" s="66" t="s">
        <v>1</v>
      </c>
      <c r="B6" s="60"/>
      <c r="C6" s="60"/>
      <c r="D6" s="60"/>
      <c r="E6" s="60"/>
      <c r="F6" s="60"/>
      <c r="G6" s="60"/>
      <c r="H6" s="60"/>
      <c r="I6" s="60"/>
      <c r="J6" s="60"/>
    </row>
    <row r="7" spans="1:10" ht="22" customHeight="1" x14ac:dyDescent="0.2">
      <c r="A7" s="78" t="s">
        <v>2</v>
      </c>
      <c r="B7" s="62"/>
    </row>
    <row r="8" spans="1:10" ht="36" customHeight="1" x14ac:dyDescent="0.2">
      <c r="A8" s="67" t="s">
        <v>3</v>
      </c>
      <c r="B8" s="62"/>
      <c r="C8" s="62"/>
      <c r="D8" s="62"/>
      <c r="E8" s="62"/>
      <c r="F8" s="62"/>
      <c r="G8" s="62"/>
      <c r="H8" s="62"/>
      <c r="I8" s="62"/>
      <c r="J8" s="62"/>
    </row>
    <row r="10" spans="1:10" ht="22" customHeight="1" x14ac:dyDescent="0.2">
      <c r="A10" s="78" t="s">
        <v>4</v>
      </c>
      <c r="B10" s="62"/>
    </row>
    <row r="11" spans="1:10" ht="36" customHeight="1" x14ac:dyDescent="0.2">
      <c r="A11" s="67" t="s">
        <v>5</v>
      </c>
      <c r="B11" s="62"/>
      <c r="C11" s="62"/>
      <c r="D11" s="62"/>
      <c r="E11" s="62"/>
      <c r="F11" s="62"/>
      <c r="G11" s="62"/>
      <c r="H11" s="62"/>
      <c r="I11" s="62"/>
      <c r="J11" s="62"/>
    </row>
    <row r="13" spans="1:10" ht="22" customHeight="1" x14ac:dyDescent="0.2">
      <c r="A13" s="78" t="s">
        <v>6</v>
      </c>
      <c r="B13" s="62"/>
    </row>
    <row r="14" spans="1:10" ht="36" customHeight="1" x14ac:dyDescent="0.2">
      <c r="A14" s="67" t="s">
        <v>7</v>
      </c>
      <c r="B14" s="62"/>
      <c r="C14" s="62"/>
      <c r="D14" s="62"/>
      <c r="E14" s="62"/>
      <c r="F14" s="62"/>
      <c r="G14" s="62"/>
      <c r="H14" s="62"/>
      <c r="I14" s="62"/>
      <c r="J14" s="62"/>
    </row>
    <row r="16" spans="1:10" ht="22" customHeight="1" x14ac:dyDescent="0.2">
      <c r="A16" s="78" t="s">
        <v>8</v>
      </c>
      <c r="B16" s="62"/>
    </row>
    <row r="17" spans="1:10" ht="36" customHeight="1" x14ac:dyDescent="0.2">
      <c r="A17" s="67" t="s">
        <v>9</v>
      </c>
      <c r="B17" s="62"/>
      <c r="C17" s="62"/>
      <c r="D17" s="62"/>
      <c r="E17" s="62"/>
      <c r="F17" s="62"/>
      <c r="G17" s="62"/>
      <c r="H17" s="62"/>
      <c r="I17" s="62"/>
      <c r="J17" s="62"/>
    </row>
    <row r="19" spans="1:10" ht="22" customHeight="1" x14ac:dyDescent="0.2">
      <c r="A19" s="78" t="s">
        <v>10</v>
      </c>
      <c r="B19" s="62"/>
    </row>
    <row r="20" spans="1:10" ht="36" customHeight="1" x14ac:dyDescent="0.2">
      <c r="A20" s="67" t="s">
        <v>11</v>
      </c>
      <c r="B20" s="62"/>
      <c r="C20" s="62"/>
      <c r="D20" s="62"/>
      <c r="E20" s="62"/>
      <c r="F20" s="62"/>
      <c r="G20" s="62"/>
      <c r="H20" s="62"/>
      <c r="I20" s="62"/>
      <c r="J20" s="62"/>
    </row>
    <row r="22" spans="1:10" ht="12" customHeight="1" x14ac:dyDescent="0.2"/>
    <row r="23" spans="1:10" ht="28" customHeight="1" x14ac:dyDescent="0.2">
      <c r="A23" s="77" t="s">
        <v>12</v>
      </c>
      <c r="B23" s="60"/>
      <c r="C23" s="60"/>
      <c r="D23" s="60"/>
      <c r="E23" s="60"/>
      <c r="F23" s="60"/>
      <c r="G23" s="60"/>
      <c r="H23" s="60"/>
      <c r="I23" s="60"/>
      <c r="J23" s="60"/>
    </row>
    <row r="25" spans="1:10" ht="4" customHeight="1" x14ac:dyDescent="0.2">
      <c r="A25" s="2"/>
      <c r="B25" s="2"/>
      <c r="C25" s="2"/>
      <c r="D25" s="2"/>
      <c r="E25" s="2"/>
      <c r="F25" s="2"/>
      <c r="G25" s="2"/>
      <c r="H25" s="2"/>
      <c r="I25" s="2"/>
      <c r="J25" s="2"/>
    </row>
    <row r="26" spans="1:10" ht="18" customHeight="1" x14ac:dyDescent="0.2">
      <c r="A26" s="59" t="s">
        <v>13</v>
      </c>
      <c r="B26" s="60"/>
      <c r="C26" s="60"/>
      <c r="D26" s="60"/>
      <c r="E26" s="60"/>
      <c r="F26" s="60"/>
      <c r="G26" s="60"/>
      <c r="H26" s="60"/>
      <c r="I26" s="60"/>
      <c r="J26" s="60"/>
    </row>
  </sheetData>
  <sheetProtection sheet="1" objects="1" scenarios="1"/>
  <mergeCells count="15">
    <mergeCell ref="A2:J2"/>
    <mergeCell ref="A23:J23"/>
    <mergeCell ref="A7:B7"/>
    <mergeCell ref="A20:J20"/>
    <mergeCell ref="A26:J26"/>
    <mergeCell ref="A11:J11"/>
    <mergeCell ref="A6:J6"/>
    <mergeCell ref="A13:B13"/>
    <mergeCell ref="A14:J14"/>
    <mergeCell ref="A16:B16"/>
    <mergeCell ref="A4:J4"/>
    <mergeCell ref="A19:B19"/>
    <mergeCell ref="A8:J8"/>
    <mergeCell ref="A10:B10"/>
    <mergeCell ref="A17:J17"/>
  </mergeCells>
  <hyperlinks>
    <hyperlink ref="A23" r:id="rId1" xr:uid="{00000000-0004-0000-0000-000000000000}"/>
  </hyperlinks>
  <pageMargins left="0.75" right="0.75" top="1" bottom="1" header="0.5" footer="0.5"/>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0484B"/>
  </sheetPr>
  <dimension ref="A1:O87"/>
  <sheetViews>
    <sheetView showGridLines="0" topLeftCell="A2" zoomScale="120" zoomScaleNormal="120" workbookViewId="0">
      <selection activeCell="D36" sqref="D36:D38"/>
    </sheetView>
  </sheetViews>
  <sheetFormatPr baseColWidth="10" defaultColWidth="8.83203125" defaultRowHeight="15" x14ac:dyDescent="0.2"/>
  <cols>
    <col min="1" max="1" width="4" customWidth="1"/>
    <col min="2" max="2" width="40" customWidth="1"/>
    <col min="3" max="3" width="15" customWidth="1"/>
    <col min="4" max="4" width="10" customWidth="1"/>
    <col min="5" max="7" width="11" customWidth="1"/>
    <col min="8" max="8" width="20" customWidth="1"/>
    <col min="9" max="9" width="14" customWidth="1"/>
    <col min="10" max="10" width="12" customWidth="1"/>
    <col min="11" max="11" width="15" customWidth="1"/>
    <col min="12" max="12" width="12" customWidth="1"/>
    <col min="13" max="13" width="15.6640625" customWidth="1"/>
    <col min="14" max="15" width="5" hidden="1" customWidth="1"/>
  </cols>
  <sheetData>
    <row r="1" spans="1:12" ht="6" customHeight="1" x14ac:dyDescent="0.2">
      <c r="A1" s="1"/>
      <c r="B1" s="1"/>
      <c r="C1" s="1"/>
      <c r="D1" s="1"/>
      <c r="E1" s="1"/>
      <c r="F1" s="1"/>
      <c r="G1" s="1"/>
      <c r="H1" s="1"/>
      <c r="I1" s="1"/>
      <c r="J1" s="1"/>
      <c r="K1" s="1"/>
      <c r="L1" s="1"/>
    </row>
    <row r="2" spans="1:12" ht="38" customHeight="1" x14ac:dyDescent="0.2">
      <c r="A2" s="74" t="s">
        <v>14</v>
      </c>
      <c r="B2" s="60"/>
      <c r="C2" s="60"/>
      <c r="D2" s="60"/>
      <c r="E2" s="60"/>
      <c r="F2" s="60"/>
      <c r="G2" s="60"/>
      <c r="H2" s="60"/>
      <c r="I2" s="60"/>
      <c r="J2" s="60"/>
    </row>
    <row r="3" spans="1:12" ht="22" customHeight="1" x14ac:dyDescent="0.2">
      <c r="A3" s="80" t="s">
        <v>148</v>
      </c>
      <c r="B3" s="60"/>
      <c r="C3" s="60"/>
      <c r="D3" s="60"/>
      <c r="E3" s="60"/>
      <c r="F3" s="60"/>
      <c r="G3" s="60"/>
      <c r="H3" s="60"/>
      <c r="I3" s="60"/>
      <c r="J3" s="60"/>
    </row>
    <row r="4" spans="1:12" ht="8" customHeight="1" x14ac:dyDescent="0.2"/>
    <row r="5" spans="1:12" ht="22" customHeight="1" x14ac:dyDescent="0.2">
      <c r="A5" s="66" t="s">
        <v>15</v>
      </c>
      <c r="B5" s="60"/>
      <c r="C5" s="60"/>
      <c r="D5" s="60"/>
      <c r="E5" s="60"/>
      <c r="F5" s="60"/>
      <c r="G5" s="60"/>
      <c r="H5" s="60"/>
      <c r="I5" s="60"/>
      <c r="J5" s="60"/>
    </row>
    <row r="6" spans="1:12" ht="36" customHeight="1" x14ac:dyDescent="0.2">
      <c r="A6" s="86" t="s">
        <v>16</v>
      </c>
      <c r="B6" s="62"/>
      <c r="C6" s="62"/>
      <c r="D6" s="62"/>
      <c r="E6" s="62"/>
      <c r="F6" s="62"/>
      <c r="G6" s="62"/>
      <c r="H6" s="62"/>
      <c r="I6" s="62"/>
      <c r="J6" s="62"/>
    </row>
    <row r="7" spans="1:12" ht="4" customHeight="1" x14ac:dyDescent="0.2">
      <c r="A7" s="2"/>
      <c r="B7" s="2"/>
      <c r="C7" s="2"/>
      <c r="D7" s="2"/>
      <c r="E7" s="2"/>
      <c r="F7" s="2"/>
      <c r="G7" s="2"/>
      <c r="H7" s="2"/>
      <c r="I7" s="2"/>
      <c r="J7" s="2"/>
    </row>
    <row r="8" spans="1:12" ht="28" customHeight="1" x14ac:dyDescent="0.2">
      <c r="A8" s="3" t="s">
        <v>17</v>
      </c>
      <c r="B8" s="85" t="s">
        <v>18</v>
      </c>
      <c r="C8" s="71"/>
      <c r="D8" s="71"/>
      <c r="E8" s="71"/>
      <c r="F8" s="71"/>
      <c r="G8" s="71"/>
      <c r="H8" s="72"/>
      <c r="I8" s="39" t="s">
        <v>19</v>
      </c>
      <c r="J8" s="39" t="s">
        <v>20</v>
      </c>
    </row>
    <row r="9" spans="1:12" ht="22" customHeight="1" x14ac:dyDescent="0.2">
      <c r="A9" s="4">
        <v>1</v>
      </c>
      <c r="B9" s="83" t="s">
        <v>118</v>
      </c>
      <c r="C9" s="84"/>
      <c r="D9" s="84"/>
      <c r="E9" s="84"/>
      <c r="F9" s="84"/>
      <c r="G9" s="84"/>
      <c r="H9" s="84"/>
      <c r="I9" s="40">
        <v>8</v>
      </c>
      <c r="J9" s="41" t="s">
        <v>119</v>
      </c>
    </row>
    <row r="10" spans="1:12" ht="22" customHeight="1" x14ac:dyDescent="0.2">
      <c r="A10" s="4">
        <v>2</v>
      </c>
      <c r="B10" s="83"/>
      <c r="C10" s="84"/>
      <c r="D10" s="84"/>
      <c r="E10" s="84"/>
      <c r="F10" s="84"/>
      <c r="G10" s="84"/>
      <c r="H10" s="84"/>
      <c r="I10" s="40"/>
      <c r="J10" s="41"/>
    </row>
    <row r="11" spans="1:12" ht="22" customHeight="1" x14ac:dyDescent="0.2">
      <c r="A11" s="4">
        <v>3</v>
      </c>
      <c r="B11" s="83"/>
      <c r="C11" s="84"/>
      <c r="D11" s="84"/>
      <c r="E11" s="84"/>
      <c r="F11" s="84"/>
      <c r="G11" s="84"/>
      <c r="H11" s="84"/>
      <c r="I11" s="40"/>
      <c r="J11" s="41"/>
    </row>
    <row r="12" spans="1:12" ht="22" customHeight="1" x14ac:dyDescent="0.2">
      <c r="A12" s="4">
        <v>4</v>
      </c>
      <c r="B12" s="83"/>
      <c r="C12" s="84"/>
      <c r="D12" s="84"/>
      <c r="E12" s="84"/>
      <c r="F12" s="84"/>
      <c r="G12" s="84"/>
      <c r="H12" s="84"/>
      <c r="I12" s="40"/>
      <c r="J12" s="41"/>
    </row>
    <row r="13" spans="1:12" ht="22" customHeight="1" x14ac:dyDescent="0.2">
      <c r="A13" s="4">
        <v>5</v>
      </c>
      <c r="B13" s="83"/>
      <c r="C13" s="84"/>
      <c r="D13" s="84"/>
      <c r="E13" s="84"/>
      <c r="F13" s="84"/>
      <c r="G13" s="84"/>
      <c r="H13" s="84"/>
      <c r="I13" s="40"/>
      <c r="J13" s="41"/>
    </row>
    <row r="14" spans="1:12" ht="10" customHeight="1" x14ac:dyDescent="0.2"/>
    <row r="15" spans="1:12" ht="22" customHeight="1" x14ac:dyDescent="0.2">
      <c r="A15" s="66" t="s">
        <v>21</v>
      </c>
      <c r="B15" s="60"/>
      <c r="C15" s="60"/>
      <c r="D15" s="60"/>
      <c r="E15" s="60"/>
      <c r="F15" s="60"/>
      <c r="G15" s="60"/>
      <c r="H15" s="60"/>
      <c r="I15" s="60"/>
      <c r="J15" s="60"/>
    </row>
    <row r="16" spans="1:12" ht="36" customHeight="1" x14ac:dyDescent="0.2">
      <c r="A16" s="86" t="s">
        <v>22</v>
      </c>
      <c r="B16" s="62"/>
      <c r="C16" s="62"/>
      <c r="D16" s="62"/>
      <c r="E16" s="62"/>
      <c r="F16" s="62"/>
      <c r="G16" s="62"/>
      <c r="H16" s="62"/>
      <c r="I16" s="62"/>
      <c r="J16" s="62"/>
    </row>
    <row r="17" spans="1:10" ht="4" customHeight="1" x14ac:dyDescent="0.2">
      <c r="A17" s="2"/>
      <c r="B17" s="2"/>
      <c r="C17" s="2"/>
      <c r="D17" s="2"/>
      <c r="E17" s="2"/>
      <c r="F17" s="2"/>
      <c r="G17" s="2"/>
      <c r="H17" s="2"/>
      <c r="I17" s="2"/>
      <c r="J17" s="2"/>
    </row>
    <row r="18" spans="1:10" ht="28" customHeight="1" x14ac:dyDescent="0.2">
      <c r="A18" s="3" t="s">
        <v>17</v>
      </c>
      <c r="B18" s="85" t="s">
        <v>23</v>
      </c>
      <c r="C18" s="72"/>
      <c r="D18" s="85" t="s">
        <v>24</v>
      </c>
      <c r="E18" s="71"/>
      <c r="F18" s="72"/>
      <c r="G18" s="87" t="s">
        <v>25</v>
      </c>
      <c r="H18" s="88"/>
      <c r="I18" s="39" t="s">
        <v>26</v>
      </c>
      <c r="J18" s="39" t="s">
        <v>122</v>
      </c>
    </row>
    <row r="19" spans="1:10" ht="39" customHeight="1" x14ac:dyDescent="0.2">
      <c r="A19" s="4">
        <v>1</v>
      </c>
      <c r="B19" s="83" t="s">
        <v>120</v>
      </c>
      <c r="C19" s="82"/>
      <c r="D19" s="81" t="s">
        <v>146</v>
      </c>
      <c r="E19" s="82"/>
      <c r="F19" s="82"/>
      <c r="G19" s="81" t="s">
        <v>121</v>
      </c>
      <c r="H19" s="82"/>
      <c r="I19" s="43">
        <v>10</v>
      </c>
      <c r="J19" s="42">
        <v>5</v>
      </c>
    </row>
    <row r="20" spans="1:10" ht="22" customHeight="1" x14ac:dyDescent="0.2">
      <c r="A20" s="4">
        <v>2</v>
      </c>
      <c r="B20" s="83"/>
      <c r="C20" s="82"/>
      <c r="D20" s="81"/>
      <c r="E20" s="82"/>
      <c r="F20" s="82"/>
      <c r="G20" s="81"/>
      <c r="H20" s="82"/>
      <c r="I20" s="43"/>
      <c r="J20" s="42"/>
    </row>
    <row r="21" spans="1:10" ht="22" customHeight="1" x14ac:dyDescent="0.2">
      <c r="A21" s="4">
        <v>3</v>
      </c>
      <c r="B21" s="83"/>
      <c r="C21" s="82"/>
      <c r="D21" s="81"/>
      <c r="E21" s="82"/>
      <c r="F21" s="82"/>
      <c r="G21" s="81"/>
      <c r="H21" s="82"/>
      <c r="I21" s="43"/>
      <c r="J21" s="42"/>
    </row>
    <row r="22" spans="1:10" ht="22" customHeight="1" x14ac:dyDescent="0.2">
      <c r="A22" s="4">
        <v>4</v>
      </c>
      <c r="B22" s="83"/>
      <c r="C22" s="82"/>
      <c r="D22" s="81"/>
      <c r="E22" s="82"/>
      <c r="F22" s="82"/>
      <c r="G22" s="81"/>
      <c r="H22" s="82"/>
      <c r="I22" s="43"/>
      <c r="J22" s="42"/>
    </row>
    <row r="23" spans="1:10" ht="22" customHeight="1" x14ac:dyDescent="0.2">
      <c r="A23" s="4">
        <v>5</v>
      </c>
      <c r="B23" s="83"/>
      <c r="C23" s="82"/>
      <c r="D23" s="81"/>
      <c r="E23" s="82"/>
      <c r="F23" s="82"/>
      <c r="G23" s="81"/>
      <c r="H23" s="82"/>
      <c r="I23" s="43"/>
      <c r="J23" s="42"/>
    </row>
    <row r="24" spans="1:10" ht="10" customHeight="1" x14ac:dyDescent="0.2"/>
    <row r="25" spans="1:10" ht="22" customHeight="1" x14ac:dyDescent="0.2">
      <c r="A25" s="91" t="s">
        <v>27</v>
      </c>
      <c r="B25" s="60"/>
      <c r="C25" s="60"/>
      <c r="D25" s="60"/>
      <c r="E25" s="60"/>
      <c r="F25" s="60"/>
      <c r="G25" s="60"/>
      <c r="H25" s="60"/>
      <c r="I25" s="23">
        <f>SUM(I19:I23)</f>
        <v>10</v>
      </c>
    </row>
    <row r="26" spans="1:10" ht="10" customHeight="1" x14ac:dyDescent="0.2"/>
    <row r="27" spans="1:10" ht="22" customHeight="1" x14ac:dyDescent="0.2">
      <c r="A27" s="66" t="s">
        <v>28</v>
      </c>
      <c r="B27" s="60"/>
      <c r="C27" s="60"/>
      <c r="D27" s="60"/>
      <c r="E27" s="60"/>
      <c r="F27" s="60"/>
      <c r="G27" s="60"/>
      <c r="H27" s="60"/>
      <c r="I27" s="60"/>
      <c r="J27" s="60"/>
    </row>
    <row r="28" spans="1:10" ht="52" customHeight="1" x14ac:dyDescent="0.2">
      <c r="A28" s="92" t="str">
        <f>IF(COUNTA(B33:B82)=0,"Complete the Decision Log below to see your time trade-off.","Delegating your HIGH priority items frees up "&amp;TEXT(SUMIF(J33:J82,"HIGH",D33:D82),"0")&amp;" hrs/wk. "&amp;IF(SUMIF(J33:J82,"HIGH",D33:D82)&gt;=SUM(I19:I23),"That covers all "&amp;TEXT(SUM(I19:I23),"0")&amp;" hrs/wk of your vision activities. You have a surplus.","Your vision needs "&amp;TEXT(SUM(I19:I23),"0")&amp;" hrs/wk — you're "&amp;TEXT(SUM(I19:I23)-SUMIF(J33:J82,"HIGH",D33:D82),"0")&amp;" hrs short. Delegate some MEDIUM items too."))</f>
        <v>Delegating your HIGH priority items frees up 11 hrs/wk. That covers all 10 hrs/wk of your vision activities. You have a surplus.</v>
      </c>
      <c r="B28" s="62"/>
      <c r="C28" s="62"/>
      <c r="D28" s="62"/>
      <c r="E28" s="62"/>
      <c r="F28" s="62"/>
      <c r="G28" s="89" t="str">
        <f>IF(COUNTA(B33:B82)=0,"","HIGH frees: "&amp;TEXT(SUMIF(J33:J82,"HIGH",D33:D82),"0")&amp;" hrs/wk"&amp;CHAR(10)&amp;"Vision needs: "&amp;TEXT(SUM(I19:I23),"0")&amp;" hrs/wk"&amp;CHAR(10)&amp;"Net: "&amp;IF(SUMIF(J33:J82,"HIGH",D33:D82)-SUM(I19:I23)&gt;=0,"+","")&amp;TEXT(SUMIF(J33:J82,"HIGH",D33:D82)-SUM(I19:I23),"0")&amp;" hrs/wk")</f>
        <v>HIGH frees: 11 hrs/wk
Vision needs: 10 hrs/wk
Net: +1 hrs/wk</v>
      </c>
      <c r="H28" s="60"/>
      <c r="I28" s="60"/>
      <c r="J28" s="60"/>
    </row>
    <row r="29" spans="1:10" ht="12" customHeight="1" x14ac:dyDescent="0.2"/>
    <row r="30" spans="1:10" ht="22" customHeight="1" x14ac:dyDescent="0.2">
      <c r="A30" s="66" t="s">
        <v>29</v>
      </c>
      <c r="B30" s="60"/>
      <c r="C30" s="60"/>
      <c r="D30" s="60"/>
      <c r="E30" s="60"/>
      <c r="F30" s="60"/>
      <c r="G30" s="60"/>
      <c r="H30" s="60"/>
      <c r="I30" s="60"/>
      <c r="J30" s="60"/>
    </row>
    <row r="31" spans="1:10" ht="57" customHeight="1" x14ac:dyDescent="0.2">
      <c r="A31" s="90" t="s">
        <v>147</v>
      </c>
      <c r="B31" s="62"/>
      <c r="C31" s="62"/>
      <c r="D31" s="62"/>
      <c r="E31" s="62"/>
      <c r="F31" s="62"/>
      <c r="G31" s="62"/>
      <c r="H31" s="62"/>
      <c r="I31" s="62"/>
      <c r="J31" s="62"/>
    </row>
    <row r="32" spans="1:10" ht="4" customHeight="1" x14ac:dyDescent="0.2">
      <c r="A32" s="2"/>
      <c r="B32" s="2"/>
      <c r="C32" s="2"/>
      <c r="D32" s="2"/>
      <c r="E32" s="2"/>
      <c r="F32" s="2"/>
      <c r="G32" s="2"/>
      <c r="H32" s="2"/>
      <c r="I32" s="2"/>
      <c r="J32" s="2"/>
    </row>
    <row r="33" spans="1:15" ht="42" customHeight="1" x14ac:dyDescent="0.2">
      <c r="A33" s="3" t="s">
        <v>17</v>
      </c>
      <c r="B33" s="22" t="s">
        <v>30</v>
      </c>
      <c r="C33" s="22" t="s">
        <v>31</v>
      </c>
      <c r="D33" s="22" t="s">
        <v>32</v>
      </c>
      <c r="E33" s="22" t="s">
        <v>130</v>
      </c>
      <c r="F33" s="22" t="s">
        <v>131</v>
      </c>
      <c r="G33" s="22" t="s">
        <v>132</v>
      </c>
      <c r="H33" s="22" t="s">
        <v>35</v>
      </c>
      <c r="I33" s="22" t="s">
        <v>33</v>
      </c>
      <c r="J33" s="22" t="s">
        <v>36</v>
      </c>
      <c r="K33" s="22" t="s">
        <v>133</v>
      </c>
      <c r="L33" s="22" t="s">
        <v>34</v>
      </c>
      <c r="M33" s="22" t="s">
        <v>150</v>
      </c>
    </row>
    <row r="34" spans="1:15" ht="18" customHeight="1" x14ac:dyDescent="0.2">
      <c r="A34" s="5"/>
      <c r="B34" s="5" t="s">
        <v>37</v>
      </c>
      <c r="C34" s="5" t="s">
        <v>38</v>
      </c>
      <c r="D34" s="5" t="s">
        <v>39</v>
      </c>
      <c r="E34" s="5" t="s">
        <v>134</v>
      </c>
      <c r="F34" s="5" t="s">
        <v>134</v>
      </c>
      <c r="G34" s="5" t="s">
        <v>134</v>
      </c>
      <c r="H34" s="5" t="s">
        <v>41</v>
      </c>
      <c r="I34" s="5" t="s">
        <v>42</v>
      </c>
      <c r="J34" s="5" t="s">
        <v>42</v>
      </c>
      <c r="K34" s="5" t="s">
        <v>135</v>
      </c>
      <c r="L34" s="5" t="s">
        <v>40</v>
      </c>
      <c r="M34" s="32">
        <v>75</v>
      </c>
    </row>
    <row r="35" spans="1:15" ht="56" customHeight="1" x14ac:dyDescent="0.2">
      <c r="A35" s="6">
        <v>1</v>
      </c>
      <c r="B35" s="35" t="s">
        <v>112</v>
      </c>
      <c r="C35" s="35" t="s">
        <v>50</v>
      </c>
      <c r="D35" s="36">
        <v>4</v>
      </c>
      <c r="E35" s="35" t="s">
        <v>113</v>
      </c>
      <c r="F35" s="35" t="s">
        <v>114</v>
      </c>
      <c r="G35" s="35" t="s">
        <v>113</v>
      </c>
      <c r="H35" s="35" t="s">
        <v>115</v>
      </c>
      <c r="I35" s="7" t="str">
        <f t="shared" ref="I35:I84" si="0">IF(COUNTA(E35:G35)=0,"",IF(COUNTIF(E35:G35,"Yes")&gt;=2,"Yes",IF(COUNTIF(E35:G35,"Yes")=0,"No","Sometimes")))</f>
        <v>Sometimes</v>
      </c>
      <c r="J35" s="7" t="str">
        <f t="shared" ref="J35:J84" si="1">IF(B35="","",IF(I35="No","HIGH",IF(I35="Sometimes","MEDIUM","LOW")))</f>
        <v>MEDIUM</v>
      </c>
      <c r="K35" s="35" t="s">
        <v>136</v>
      </c>
      <c r="L35" s="35" t="s">
        <v>113</v>
      </c>
      <c r="M35" s="33">
        <f t="shared" ref="M35:M66" si="2">IF(B35="","",IFERROR(D35*$M$34*52,0))</f>
        <v>15600</v>
      </c>
      <c r="N35" t="str">
        <f>IF(J35="HIGH",COUNTIF($J$35:J35,"HIGH"),"")</f>
        <v/>
      </c>
      <c r="O35">
        <f>IF(J35="MEDIUM",COUNTIF($J$35:J35,"MEDIUM"),"")</f>
        <v>1</v>
      </c>
    </row>
    <row r="36" spans="1:15" ht="56" customHeight="1" x14ac:dyDescent="0.2">
      <c r="A36" s="6">
        <v>2</v>
      </c>
      <c r="B36" s="37" t="s">
        <v>116</v>
      </c>
      <c r="C36" s="37" t="s">
        <v>52</v>
      </c>
      <c r="D36" s="38">
        <v>3</v>
      </c>
      <c r="E36" s="37" t="s">
        <v>113</v>
      </c>
      <c r="F36" s="37" t="s">
        <v>113</v>
      </c>
      <c r="G36" s="37" t="s">
        <v>113</v>
      </c>
      <c r="H36" s="37" t="s">
        <v>117</v>
      </c>
      <c r="I36" s="8" t="str">
        <f t="shared" si="0"/>
        <v>No</v>
      </c>
      <c r="J36" s="8" t="str">
        <f t="shared" si="1"/>
        <v>HIGH</v>
      </c>
      <c r="K36" s="37" t="s">
        <v>136</v>
      </c>
      <c r="L36" s="37" t="s">
        <v>113</v>
      </c>
      <c r="M36" s="34">
        <f t="shared" si="2"/>
        <v>11700</v>
      </c>
      <c r="N36">
        <f>IF(J36="HIGH",COUNTIF($J$35:J36,"HIGH"),"")</f>
        <v>1</v>
      </c>
      <c r="O36" t="str">
        <f>IF(J36="MEDIUM",COUNTIF($J$35:J36,"MEDIUM"),"")</f>
        <v/>
      </c>
    </row>
    <row r="37" spans="1:15" ht="56" customHeight="1" x14ac:dyDescent="0.2">
      <c r="A37" s="6">
        <v>3</v>
      </c>
      <c r="B37" s="35" t="s">
        <v>123</v>
      </c>
      <c r="C37" s="35" t="s">
        <v>48</v>
      </c>
      <c r="D37" s="36">
        <v>6</v>
      </c>
      <c r="E37" s="35" t="s">
        <v>113</v>
      </c>
      <c r="F37" s="35" t="s">
        <v>113</v>
      </c>
      <c r="G37" s="35" t="s">
        <v>113</v>
      </c>
      <c r="H37" s="35" t="s">
        <v>124</v>
      </c>
      <c r="I37" s="7" t="str">
        <f t="shared" si="0"/>
        <v>No</v>
      </c>
      <c r="J37" s="7" t="str">
        <f t="shared" si="1"/>
        <v>HIGH</v>
      </c>
      <c r="K37" s="35" t="s">
        <v>137</v>
      </c>
      <c r="L37" s="35" t="s">
        <v>113</v>
      </c>
      <c r="M37" s="33">
        <f t="shared" si="2"/>
        <v>23400</v>
      </c>
      <c r="N37">
        <f>IF(J37="HIGH",COUNTIF($J$35:J37,"HIGH"),"")</f>
        <v>2</v>
      </c>
      <c r="O37" t="str">
        <f>IF(J37="MEDIUM",COUNTIF($J$35:J37,"MEDIUM"),"")</f>
        <v/>
      </c>
    </row>
    <row r="38" spans="1:15" ht="56" customHeight="1" x14ac:dyDescent="0.2">
      <c r="A38" s="6">
        <v>4</v>
      </c>
      <c r="B38" s="37" t="s">
        <v>125</v>
      </c>
      <c r="C38" s="37" t="s">
        <v>52</v>
      </c>
      <c r="D38" s="38">
        <v>2</v>
      </c>
      <c r="E38" s="37" t="s">
        <v>113</v>
      </c>
      <c r="F38" s="37" t="s">
        <v>113</v>
      </c>
      <c r="G38" s="37" t="s">
        <v>113</v>
      </c>
      <c r="H38" s="37" t="s">
        <v>126</v>
      </c>
      <c r="I38" s="8" t="str">
        <f t="shared" si="0"/>
        <v>No</v>
      </c>
      <c r="J38" s="8" t="str">
        <f t="shared" si="1"/>
        <v>HIGH</v>
      </c>
      <c r="K38" s="37" t="s">
        <v>136</v>
      </c>
      <c r="L38" s="37" t="s">
        <v>113</v>
      </c>
      <c r="M38" s="34">
        <f t="shared" si="2"/>
        <v>7800</v>
      </c>
      <c r="N38">
        <f>IF(J38="HIGH",COUNTIF($J$35:J38,"HIGH"),"")</f>
        <v>3</v>
      </c>
      <c r="O38" t="str">
        <f>IF(J38="MEDIUM",COUNTIF($J$35:J38,"MEDIUM"),"")</f>
        <v/>
      </c>
    </row>
    <row r="39" spans="1:15" ht="56" customHeight="1" x14ac:dyDescent="0.2">
      <c r="A39" s="6">
        <v>5</v>
      </c>
      <c r="B39" s="35" t="s">
        <v>127</v>
      </c>
      <c r="C39" s="35" t="s">
        <v>48</v>
      </c>
      <c r="D39" s="36">
        <v>4</v>
      </c>
      <c r="E39" s="35" t="s">
        <v>114</v>
      </c>
      <c r="F39" s="35" t="s">
        <v>114</v>
      </c>
      <c r="G39" s="35" t="s">
        <v>113</v>
      </c>
      <c r="H39" s="35" t="s">
        <v>128</v>
      </c>
      <c r="I39" s="7" t="str">
        <f t="shared" si="0"/>
        <v>Yes</v>
      </c>
      <c r="J39" s="7" t="str">
        <f t="shared" si="1"/>
        <v>LOW</v>
      </c>
      <c r="K39" s="35" t="s">
        <v>138</v>
      </c>
      <c r="L39" s="35" t="s">
        <v>114</v>
      </c>
      <c r="M39" s="33">
        <f t="shared" si="2"/>
        <v>15600</v>
      </c>
      <c r="N39" t="str">
        <f>IF(J39="HIGH",COUNTIF($J$35:J39,"HIGH"),"")</f>
        <v/>
      </c>
      <c r="O39" t="str">
        <f>IF(J39="MEDIUM",COUNTIF($J$35:J39,"MEDIUM"),"")</f>
        <v/>
      </c>
    </row>
    <row r="40" spans="1:15" ht="56" customHeight="1" x14ac:dyDescent="0.2">
      <c r="A40" s="6">
        <v>6</v>
      </c>
      <c r="B40" s="37" t="s">
        <v>129</v>
      </c>
      <c r="C40" s="37" t="s">
        <v>48</v>
      </c>
      <c r="D40" s="38">
        <v>5</v>
      </c>
      <c r="E40" s="37" t="s">
        <v>114</v>
      </c>
      <c r="F40" s="37" t="s">
        <v>114</v>
      </c>
      <c r="G40" s="37" t="s">
        <v>113</v>
      </c>
      <c r="H40" s="37" t="s">
        <v>128</v>
      </c>
      <c r="I40" s="8" t="str">
        <f t="shared" si="0"/>
        <v>Yes</v>
      </c>
      <c r="J40" s="8" t="str">
        <f t="shared" si="1"/>
        <v>LOW</v>
      </c>
      <c r="K40" s="37" t="s">
        <v>138</v>
      </c>
      <c r="L40" s="37" t="s">
        <v>114</v>
      </c>
      <c r="M40" s="34">
        <f t="shared" si="2"/>
        <v>19500</v>
      </c>
      <c r="N40" t="str">
        <f>IF(J40="HIGH",COUNTIF($J$35:J40,"HIGH"),"")</f>
        <v/>
      </c>
      <c r="O40" t="str">
        <f>IF(J40="MEDIUM",COUNTIF($J$35:J40,"MEDIUM"),"")</f>
        <v/>
      </c>
    </row>
    <row r="41" spans="1:15" ht="56" customHeight="1" x14ac:dyDescent="0.2">
      <c r="A41" s="6">
        <v>7</v>
      </c>
      <c r="B41" s="35"/>
      <c r="C41" s="35"/>
      <c r="D41" s="36"/>
      <c r="E41" s="35"/>
      <c r="F41" s="35"/>
      <c r="G41" s="35"/>
      <c r="H41" s="35"/>
      <c r="I41" s="7" t="str">
        <f t="shared" si="0"/>
        <v/>
      </c>
      <c r="J41" s="7" t="str">
        <f t="shared" si="1"/>
        <v/>
      </c>
      <c r="K41" s="35"/>
      <c r="L41" s="35"/>
      <c r="M41" s="33" t="str">
        <f t="shared" si="2"/>
        <v/>
      </c>
      <c r="N41" t="str">
        <f>IF(J41="HIGH",COUNTIF($J$35:J41,"HIGH"),"")</f>
        <v/>
      </c>
      <c r="O41" t="str">
        <f>IF(J41="MEDIUM",COUNTIF($J$35:J41,"MEDIUM"),"")</f>
        <v/>
      </c>
    </row>
    <row r="42" spans="1:15" ht="56" customHeight="1" x14ac:dyDescent="0.2">
      <c r="A42" s="6">
        <v>8</v>
      </c>
      <c r="B42" s="37"/>
      <c r="C42" s="37"/>
      <c r="D42" s="38"/>
      <c r="E42" s="37"/>
      <c r="F42" s="37"/>
      <c r="G42" s="37"/>
      <c r="H42" s="37"/>
      <c r="I42" s="8" t="str">
        <f t="shared" si="0"/>
        <v/>
      </c>
      <c r="J42" s="8" t="str">
        <f t="shared" si="1"/>
        <v/>
      </c>
      <c r="K42" s="37"/>
      <c r="L42" s="37"/>
      <c r="M42" s="34" t="str">
        <f t="shared" si="2"/>
        <v/>
      </c>
      <c r="N42" t="str">
        <f>IF(J42="HIGH",COUNTIF($J$35:J42,"HIGH"),"")</f>
        <v/>
      </c>
      <c r="O42" t="str">
        <f>IF(J42="MEDIUM",COUNTIF($J$35:J42,"MEDIUM"),"")</f>
        <v/>
      </c>
    </row>
    <row r="43" spans="1:15" ht="56" customHeight="1" x14ac:dyDescent="0.2">
      <c r="A43" s="6">
        <v>9</v>
      </c>
      <c r="B43" s="35"/>
      <c r="C43" s="35"/>
      <c r="D43" s="36"/>
      <c r="E43" s="35"/>
      <c r="F43" s="35"/>
      <c r="G43" s="35"/>
      <c r="H43" s="35"/>
      <c r="I43" s="7" t="str">
        <f t="shared" si="0"/>
        <v/>
      </c>
      <c r="J43" s="7" t="str">
        <f t="shared" si="1"/>
        <v/>
      </c>
      <c r="K43" s="35"/>
      <c r="L43" s="35"/>
      <c r="M43" s="33" t="str">
        <f t="shared" si="2"/>
        <v/>
      </c>
      <c r="N43" t="str">
        <f>IF(J43="HIGH",COUNTIF($J$35:J43,"HIGH"),"")</f>
        <v/>
      </c>
      <c r="O43" t="str">
        <f>IF(J43="MEDIUM",COUNTIF($J$35:J43,"MEDIUM"),"")</f>
        <v/>
      </c>
    </row>
    <row r="44" spans="1:15" ht="56" customHeight="1" x14ac:dyDescent="0.2">
      <c r="A44" s="6">
        <v>10</v>
      </c>
      <c r="B44" s="37"/>
      <c r="C44" s="37"/>
      <c r="D44" s="38"/>
      <c r="E44" s="37"/>
      <c r="F44" s="37"/>
      <c r="G44" s="37"/>
      <c r="H44" s="37"/>
      <c r="I44" s="8" t="str">
        <f t="shared" si="0"/>
        <v/>
      </c>
      <c r="J44" s="8" t="str">
        <f t="shared" si="1"/>
        <v/>
      </c>
      <c r="K44" s="37"/>
      <c r="L44" s="37"/>
      <c r="M44" s="34" t="str">
        <f t="shared" si="2"/>
        <v/>
      </c>
      <c r="N44" t="str">
        <f>IF(J44="HIGH",COUNTIF($J$35:J44,"HIGH"),"")</f>
        <v/>
      </c>
      <c r="O44" t="str">
        <f>IF(J44="MEDIUM",COUNTIF($J$35:J44,"MEDIUM"),"")</f>
        <v/>
      </c>
    </row>
    <row r="45" spans="1:15" ht="56" customHeight="1" x14ac:dyDescent="0.2">
      <c r="A45" s="6">
        <v>11</v>
      </c>
      <c r="B45" s="35"/>
      <c r="C45" s="35"/>
      <c r="D45" s="36"/>
      <c r="E45" s="35"/>
      <c r="F45" s="35"/>
      <c r="G45" s="35"/>
      <c r="H45" s="35"/>
      <c r="I45" s="7" t="str">
        <f t="shared" si="0"/>
        <v/>
      </c>
      <c r="J45" s="7" t="str">
        <f t="shared" si="1"/>
        <v/>
      </c>
      <c r="K45" s="35"/>
      <c r="L45" s="35"/>
      <c r="M45" s="33" t="str">
        <f t="shared" si="2"/>
        <v/>
      </c>
      <c r="N45" t="str">
        <f>IF(J45="HIGH",COUNTIF($J$35:J45,"HIGH"),"")</f>
        <v/>
      </c>
      <c r="O45" t="str">
        <f>IF(J45="MEDIUM",COUNTIF($J$35:J45,"MEDIUM"),"")</f>
        <v/>
      </c>
    </row>
    <row r="46" spans="1:15" ht="56" customHeight="1" x14ac:dyDescent="0.2">
      <c r="A46" s="6">
        <v>12</v>
      </c>
      <c r="B46" s="37"/>
      <c r="C46" s="37"/>
      <c r="D46" s="38"/>
      <c r="E46" s="37"/>
      <c r="F46" s="37"/>
      <c r="G46" s="37"/>
      <c r="H46" s="37"/>
      <c r="I46" s="8" t="str">
        <f t="shared" si="0"/>
        <v/>
      </c>
      <c r="J46" s="8" t="str">
        <f t="shared" si="1"/>
        <v/>
      </c>
      <c r="K46" s="37"/>
      <c r="L46" s="37"/>
      <c r="M46" s="34" t="str">
        <f t="shared" si="2"/>
        <v/>
      </c>
      <c r="N46" t="str">
        <f>IF(J46="HIGH",COUNTIF($J$35:J46,"HIGH"),"")</f>
        <v/>
      </c>
      <c r="O46" t="str">
        <f>IF(J46="MEDIUM",COUNTIF($J$35:J46,"MEDIUM"),"")</f>
        <v/>
      </c>
    </row>
    <row r="47" spans="1:15" ht="56" customHeight="1" x14ac:dyDescent="0.2">
      <c r="A47" s="6">
        <v>13</v>
      </c>
      <c r="B47" s="35"/>
      <c r="C47" s="35"/>
      <c r="D47" s="36"/>
      <c r="E47" s="35"/>
      <c r="F47" s="35"/>
      <c r="G47" s="35"/>
      <c r="H47" s="35"/>
      <c r="I47" s="7" t="str">
        <f t="shared" si="0"/>
        <v/>
      </c>
      <c r="J47" s="7" t="str">
        <f t="shared" si="1"/>
        <v/>
      </c>
      <c r="K47" s="35"/>
      <c r="L47" s="35"/>
      <c r="M47" s="33" t="str">
        <f t="shared" si="2"/>
        <v/>
      </c>
      <c r="N47" t="str">
        <f>IF(J47="HIGH",COUNTIF($J$35:J47,"HIGH"),"")</f>
        <v/>
      </c>
      <c r="O47" t="str">
        <f>IF(J47="MEDIUM",COUNTIF($J$35:J47,"MEDIUM"),"")</f>
        <v/>
      </c>
    </row>
    <row r="48" spans="1:15" ht="56" customHeight="1" x14ac:dyDescent="0.2">
      <c r="A48" s="6">
        <v>14</v>
      </c>
      <c r="B48" s="37"/>
      <c r="C48" s="37"/>
      <c r="D48" s="38"/>
      <c r="E48" s="37"/>
      <c r="F48" s="37"/>
      <c r="G48" s="37"/>
      <c r="H48" s="37"/>
      <c r="I48" s="8" t="str">
        <f t="shared" si="0"/>
        <v/>
      </c>
      <c r="J48" s="8" t="str">
        <f t="shared" si="1"/>
        <v/>
      </c>
      <c r="K48" s="37"/>
      <c r="L48" s="37"/>
      <c r="M48" s="34" t="str">
        <f t="shared" si="2"/>
        <v/>
      </c>
      <c r="N48" t="str">
        <f>IF(J48="HIGH",COUNTIF($J$35:J48,"HIGH"),"")</f>
        <v/>
      </c>
      <c r="O48" t="str">
        <f>IF(J48="MEDIUM",COUNTIF($J$35:J48,"MEDIUM"),"")</f>
        <v/>
      </c>
    </row>
    <row r="49" spans="1:15" ht="56" customHeight="1" x14ac:dyDescent="0.2">
      <c r="A49" s="6">
        <v>15</v>
      </c>
      <c r="B49" s="35"/>
      <c r="C49" s="35"/>
      <c r="D49" s="36"/>
      <c r="E49" s="35"/>
      <c r="F49" s="35"/>
      <c r="G49" s="35"/>
      <c r="H49" s="35"/>
      <c r="I49" s="7" t="str">
        <f t="shared" si="0"/>
        <v/>
      </c>
      <c r="J49" s="7" t="str">
        <f t="shared" si="1"/>
        <v/>
      </c>
      <c r="K49" s="35"/>
      <c r="L49" s="35"/>
      <c r="M49" s="33" t="str">
        <f t="shared" si="2"/>
        <v/>
      </c>
      <c r="N49" t="str">
        <f>IF(J49="HIGH",COUNTIF($J$35:J49,"HIGH"),"")</f>
        <v/>
      </c>
      <c r="O49" t="str">
        <f>IF(J49="MEDIUM",COUNTIF($J$35:J49,"MEDIUM"),"")</f>
        <v/>
      </c>
    </row>
    <row r="50" spans="1:15" ht="56" customHeight="1" x14ac:dyDescent="0.2">
      <c r="A50" s="6">
        <v>16</v>
      </c>
      <c r="B50" s="37"/>
      <c r="C50" s="37"/>
      <c r="D50" s="38"/>
      <c r="E50" s="37"/>
      <c r="F50" s="37"/>
      <c r="G50" s="37"/>
      <c r="H50" s="37"/>
      <c r="I50" s="8" t="str">
        <f t="shared" si="0"/>
        <v/>
      </c>
      <c r="J50" s="8" t="str">
        <f t="shared" si="1"/>
        <v/>
      </c>
      <c r="K50" s="37"/>
      <c r="L50" s="37"/>
      <c r="M50" s="34" t="str">
        <f t="shared" si="2"/>
        <v/>
      </c>
      <c r="N50" t="str">
        <f>IF(J50="HIGH",COUNTIF($J$35:J50,"HIGH"),"")</f>
        <v/>
      </c>
      <c r="O50" t="str">
        <f>IF(J50="MEDIUM",COUNTIF($J$35:J50,"MEDIUM"),"")</f>
        <v/>
      </c>
    </row>
    <row r="51" spans="1:15" ht="56" customHeight="1" x14ac:dyDescent="0.2">
      <c r="A51" s="6">
        <v>17</v>
      </c>
      <c r="B51" s="35"/>
      <c r="C51" s="35"/>
      <c r="D51" s="36"/>
      <c r="E51" s="35"/>
      <c r="F51" s="35"/>
      <c r="G51" s="35"/>
      <c r="H51" s="35"/>
      <c r="I51" s="7" t="str">
        <f t="shared" si="0"/>
        <v/>
      </c>
      <c r="J51" s="7" t="str">
        <f t="shared" si="1"/>
        <v/>
      </c>
      <c r="K51" s="35"/>
      <c r="L51" s="35"/>
      <c r="M51" s="33" t="str">
        <f t="shared" si="2"/>
        <v/>
      </c>
      <c r="N51" t="str">
        <f>IF(J51="HIGH",COUNTIF($J$35:J51,"HIGH"),"")</f>
        <v/>
      </c>
      <c r="O51" t="str">
        <f>IF(J51="MEDIUM",COUNTIF($J$35:J51,"MEDIUM"),"")</f>
        <v/>
      </c>
    </row>
    <row r="52" spans="1:15" ht="56" customHeight="1" x14ac:dyDescent="0.2">
      <c r="A52" s="6">
        <v>18</v>
      </c>
      <c r="B52" s="37"/>
      <c r="C52" s="37"/>
      <c r="D52" s="38"/>
      <c r="E52" s="37"/>
      <c r="F52" s="37"/>
      <c r="G52" s="37"/>
      <c r="H52" s="37"/>
      <c r="I52" s="8" t="str">
        <f t="shared" si="0"/>
        <v/>
      </c>
      <c r="J52" s="8" t="str">
        <f t="shared" si="1"/>
        <v/>
      </c>
      <c r="K52" s="37"/>
      <c r="L52" s="37"/>
      <c r="M52" s="34" t="str">
        <f t="shared" si="2"/>
        <v/>
      </c>
      <c r="N52" t="str">
        <f>IF(J52="HIGH",COUNTIF($J$35:J52,"HIGH"),"")</f>
        <v/>
      </c>
      <c r="O52" t="str">
        <f>IF(J52="MEDIUM",COUNTIF($J$35:J52,"MEDIUM"),"")</f>
        <v/>
      </c>
    </row>
    <row r="53" spans="1:15" ht="56" customHeight="1" x14ac:dyDescent="0.2">
      <c r="A53" s="6">
        <v>19</v>
      </c>
      <c r="B53" s="35"/>
      <c r="C53" s="35"/>
      <c r="D53" s="36"/>
      <c r="E53" s="35"/>
      <c r="F53" s="35"/>
      <c r="G53" s="35"/>
      <c r="H53" s="35"/>
      <c r="I53" s="7" t="str">
        <f t="shared" si="0"/>
        <v/>
      </c>
      <c r="J53" s="7" t="str">
        <f t="shared" si="1"/>
        <v/>
      </c>
      <c r="K53" s="35"/>
      <c r="L53" s="35"/>
      <c r="M53" s="33" t="str">
        <f t="shared" si="2"/>
        <v/>
      </c>
      <c r="N53" t="str">
        <f>IF(J53="HIGH",COUNTIF($J$35:J53,"HIGH"),"")</f>
        <v/>
      </c>
      <c r="O53" t="str">
        <f>IF(J53="MEDIUM",COUNTIF($J$35:J53,"MEDIUM"),"")</f>
        <v/>
      </c>
    </row>
    <row r="54" spans="1:15" ht="56" customHeight="1" x14ac:dyDescent="0.2">
      <c r="A54" s="6">
        <v>20</v>
      </c>
      <c r="B54" s="37"/>
      <c r="C54" s="37"/>
      <c r="D54" s="38"/>
      <c r="E54" s="37"/>
      <c r="F54" s="37"/>
      <c r="G54" s="37"/>
      <c r="H54" s="37"/>
      <c r="I54" s="8" t="str">
        <f t="shared" si="0"/>
        <v/>
      </c>
      <c r="J54" s="8" t="str">
        <f t="shared" si="1"/>
        <v/>
      </c>
      <c r="K54" s="37"/>
      <c r="L54" s="37"/>
      <c r="M54" s="34" t="str">
        <f t="shared" si="2"/>
        <v/>
      </c>
      <c r="N54" t="str">
        <f>IF(J54="HIGH",COUNTIF($J$35:J54,"HIGH"),"")</f>
        <v/>
      </c>
      <c r="O54" t="str">
        <f>IF(J54="MEDIUM",COUNTIF($J$35:J54,"MEDIUM"),"")</f>
        <v/>
      </c>
    </row>
    <row r="55" spans="1:15" ht="56" customHeight="1" x14ac:dyDescent="0.2">
      <c r="A55" s="6">
        <v>21</v>
      </c>
      <c r="B55" s="35"/>
      <c r="C55" s="35"/>
      <c r="D55" s="36"/>
      <c r="E55" s="35"/>
      <c r="F55" s="35"/>
      <c r="G55" s="35"/>
      <c r="H55" s="35"/>
      <c r="I55" s="7" t="str">
        <f t="shared" si="0"/>
        <v/>
      </c>
      <c r="J55" s="7" t="str">
        <f t="shared" si="1"/>
        <v/>
      </c>
      <c r="K55" s="35"/>
      <c r="L55" s="35"/>
      <c r="M55" s="33" t="str">
        <f t="shared" si="2"/>
        <v/>
      </c>
      <c r="N55" t="str">
        <f>IF(J55="HIGH",COUNTIF($J$35:J55,"HIGH"),"")</f>
        <v/>
      </c>
      <c r="O55" t="str">
        <f>IF(J55="MEDIUM",COUNTIF($J$35:J55,"MEDIUM"),"")</f>
        <v/>
      </c>
    </row>
    <row r="56" spans="1:15" ht="56" customHeight="1" x14ac:dyDescent="0.2">
      <c r="A56" s="6">
        <v>22</v>
      </c>
      <c r="B56" s="37"/>
      <c r="C56" s="37"/>
      <c r="D56" s="38"/>
      <c r="E56" s="37"/>
      <c r="F56" s="37"/>
      <c r="G56" s="37"/>
      <c r="H56" s="37"/>
      <c r="I56" s="8" t="str">
        <f t="shared" si="0"/>
        <v/>
      </c>
      <c r="J56" s="8" t="str">
        <f t="shared" si="1"/>
        <v/>
      </c>
      <c r="K56" s="37"/>
      <c r="L56" s="37"/>
      <c r="M56" s="34" t="str">
        <f t="shared" si="2"/>
        <v/>
      </c>
      <c r="N56" t="str">
        <f>IF(J56="HIGH",COUNTIF($J$35:J56,"HIGH"),"")</f>
        <v/>
      </c>
      <c r="O56" t="str">
        <f>IF(J56="MEDIUM",COUNTIF($J$35:J56,"MEDIUM"),"")</f>
        <v/>
      </c>
    </row>
    <row r="57" spans="1:15" ht="56" customHeight="1" x14ac:dyDescent="0.2">
      <c r="A57" s="6">
        <v>23</v>
      </c>
      <c r="B57" s="35"/>
      <c r="C57" s="35"/>
      <c r="D57" s="36"/>
      <c r="E57" s="35"/>
      <c r="F57" s="35"/>
      <c r="G57" s="35"/>
      <c r="H57" s="35"/>
      <c r="I57" s="7" t="str">
        <f t="shared" si="0"/>
        <v/>
      </c>
      <c r="J57" s="7" t="str">
        <f t="shared" si="1"/>
        <v/>
      </c>
      <c r="K57" s="35"/>
      <c r="L57" s="35"/>
      <c r="M57" s="33" t="str">
        <f t="shared" si="2"/>
        <v/>
      </c>
      <c r="N57" t="str">
        <f>IF(J57="HIGH",COUNTIF($J$35:J57,"HIGH"),"")</f>
        <v/>
      </c>
      <c r="O57" t="str">
        <f>IF(J57="MEDIUM",COUNTIF($J$35:J57,"MEDIUM"),"")</f>
        <v/>
      </c>
    </row>
    <row r="58" spans="1:15" ht="56" customHeight="1" x14ac:dyDescent="0.2">
      <c r="A58" s="6">
        <v>24</v>
      </c>
      <c r="B58" s="37"/>
      <c r="C58" s="37"/>
      <c r="D58" s="38"/>
      <c r="E58" s="37"/>
      <c r="F58" s="37"/>
      <c r="G58" s="37"/>
      <c r="H58" s="37"/>
      <c r="I58" s="8" t="str">
        <f t="shared" si="0"/>
        <v/>
      </c>
      <c r="J58" s="8" t="str">
        <f t="shared" si="1"/>
        <v/>
      </c>
      <c r="K58" s="37"/>
      <c r="L58" s="37"/>
      <c r="M58" s="34" t="str">
        <f t="shared" si="2"/>
        <v/>
      </c>
      <c r="N58" t="str">
        <f>IF(J58="HIGH",COUNTIF($J$35:J58,"HIGH"),"")</f>
        <v/>
      </c>
      <c r="O58" t="str">
        <f>IF(J58="MEDIUM",COUNTIF($J$35:J58,"MEDIUM"),"")</f>
        <v/>
      </c>
    </row>
    <row r="59" spans="1:15" ht="56" customHeight="1" x14ac:dyDescent="0.2">
      <c r="A59" s="6">
        <v>25</v>
      </c>
      <c r="B59" s="35"/>
      <c r="C59" s="35"/>
      <c r="D59" s="36"/>
      <c r="E59" s="35"/>
      <c r="F59" s="35"/>
      <c r="G59" s="35"/>
      <c r="H59" s="35"/>
      <c r="I59" s="7" t="str">
        <f t="shared" si="0"/>
        <v/>
      </c>
      <c r="J59" s="7" t="str">
        <f t="shared" si="1"/>
        <v/>
      </c>
      <c r="K59" s="35"/>
      <c r="L59" s="35"/>
      <c r="M59" s="33" t="str">
        <f t="shared" si="2"/>
        <v/>
      </c>
      <c r="N59" t="str">
        <f>IF(J59="HIGH",COUNTIF($J$35:J59,"HIGH"),"")</f>
        <v/>
      </c>
      <c r="O59" t="str">
        <f>IF(J59="MEDIUM",COUNTIF($J$35:J59,"MEDIUM"),"")</f>
        <v/>
      </c>
    </row>
    <row r="60" spans="1:15" ht="56" customHeight="1" x14ac:dyDescent="0.2">
      <c r="A60" s="6">
        <v>26</v>
      </c>
      <c r="B60" s="37"/>
      <c r="C60" s="37"/>
      <c r="D60" s="38"/>
      <c r="E60" s="37"/>
      <c r="F60" s="37"/>
      <c r="G60" s="37"/>
      <c r="H60" s="37"/>
      <c r="I60" s="8" t="str">
        <f t="shared" si="0"/>
        <v/>
      </c>
      <c r="J60" s="8" t="str">
        <f t="shared" si="1"/>
        <v/>
      </c>
      <c r="K60" s="37"/>
      <c r="L60" s="37"/>
      <c r="M60" s="34" t="str">
        <f t="shared" si="2"/>
        <v/>
      </c>
      <c r="N60" t="str">
        <f>IF(J60="HIGH",COUNTIF($J$35:J60,"HIGH"),"")</f>
        <v/>
      </c>
      <c r="O60" t="str">
        <f>IF(J60="MEDIUM",COUNTIF($J$35:J60,"MEDIUM"),"")</f>
        <v/>
      </c>
    </row>
    <row r="61" spans="1:15" ht="56" customHeight="1" x14ac:dyDescent="0.2">
      <c r="A61" s="6">
        <v>27</v>
      </c>
      <c r="B61" s="35"/>
      <c r="C61" s="35"/>
      <c r="D61" s="36"/>
      <c r="E61" s="35"/>
      <c r="F61" s="35"/>
      <c r="G61" s="35"/>
      <c r="H61" s="35"/>
      <c r="I61" s="7" t="str">
        <f t="shared" si="0"/>
        <v/>
      </c>
      <c r="J61" s="7" t="str">
        <f t="shared" si="1"/>
        <v/>
      </c>
      <c r="K61" s="35"/>
      <c r="L61" s="35"/>
      <c r="M61" s="33" t="str">
        <f t="shared" si="2"/>
        <v/>
      </c>
      <c r="N61" t="str">
        <f>IF(J61="HIGH",COUNTIF($J$35:J61,"HIGH"),"")</f>
        <v/>
      </c>
      <c r="O61" t="str">
        <f>IF(J61="MEDIUM",COUNTIF($J$35:J61,"MEDIUM"),"")</f>
        <v/>
      </c>
    </row>
    <row r="62" spans="1:15" ht="56" customHeight="1" x14ac:dyDescent="0.2">
      <c r="A62" s="6">
        <v>28</v>
      </c>
      <c r="B62" s="37"/>
      <c r="C62" s="37"/>
      <c r="D62" s="38"/>
      <c r="E62" s="37"/>
      <c r="F62" s="37"/>
      <c r="G62" s="37"/>
      <c r="H62" s="37"/>
      <c r="I62" s="8" t="str">
        <f t="shared" si="0"/>
        <v/>
      </c>
      <c r="J62" s="8" t="str">
        <f t="shared" si="1"/>
        <v/>
      </c>
      <c r="K62" s="37"/>
      <c r="L62" s="37"/>
      <c r="M62" s="34" t="str">
        <f t="shared" si="2"/>
        <v/>
      </c>
      <c r="N62" t="str">
        <f>IF(J62="HIGH",COUNTIF($J$35:J62,"HIGH"),"")</f>
        <v/>
      </c>
      <c r="O62" t="str">
        <f>IF(J62="MEDIUM",COUNTIF($J$35:J62,"MEDIUM"),"")</f>
        <v/>
      </c>
    </row>
    <row r="63" spans="1:15" ht="56" customHeight="1" x14ac:dyDescent="0.2">
      <c r="A63" s="6">
        <v>29</v>
      </c>
      <c r="B63" s="35"/>
      <c r="C63" s="35"/>
      <c r="D63" s="36"/>
      <c r="E63" s="35"/>
      <c r="F63" s="35"/>
      <c r="G63" s="35"/>
      <c r="H63" s="35"/>
      <c r="I63" s="7" t="str">
        <f t="shared" si="0"/>
        <v/>
      </c>
      <c r="J63" s="7" t="str">
        <f t="shared" si="1"/>
        <v/>
      </c>
      <c r="K63" s="35"/>
      <c r="L63" s="35"/>
      <c r="M63" s="33" t="str">
        <f t="shared" si="2"/>
        <v/>
      </c>
      <c r="N63" t="str">
        <f>IF(J63="HIGH",COUNTIF($J$35:J63,"HIGH"),"")</f>
        <v/>
      </c>
      <c r="O63" t="str">
        <f>IF(J63="MEDIUM",COUNTIF($J$35:J63,"MEDIUM"),"")</f>
        <v/>
      </c>
    </row>
    <row r="64" spans="1:15" ht="56" customHeight="1" x14ac:dyDescent="0.2">
      <c r="A64" s="6">
        <v>30</v>
      </c>
      <c r="B64" s="37"/>
      <c r="C64" s="37"/>
      <c r="D64" s="38"/>
      <c r="E64" s="37"/>
      <c r="F64" s="37"/>
      <c r="G64" s="37"/>
      <c r="H64" s="37"/>
      <c r="I64" s="8" t="str">
        <f t="shared" si="0"/>
        <v/>
      </c>
      <c r="J64" s="8" t="str">
        <f t="shared" si="1"/>
        <v/>
      </c>
      <c r="K64" s="37"/>
      <c r="L64" s="37"/>
      <c r="M64" s="34" t="str">
        <f t="shared" si="2"/>
        <v/>
      </c>
      <c r="N64" t="str">
        <f>IF(J64="HIGH",COUNTIF($J$35:J64,"HIGH"),"")</f>
        <v/>
      </c>
      <c r="O64" t="str">
        <f>IF(J64="MEDIUM",COUNTIF($J$35:J64,"MEDIUM"),"")</f>
        <v/>
      </c>
    </row>
    <row r="65" spans="1:15" ht="56" customHeight="1" x14ac:dyDescent="0.2">
      <c r="A65" s="6">
        <v>31</v>
      </c>
      <c r="B65" s="35"/>
      <c r="C65" s="35"/>
      <c r="D65" s="36"/>
      <c r="E65" s="35"/>
      <c r="F65" s="35"/>
      <c r="G65" s="35"/>
      <c r="H65" s="35"/>
      <c r="I65" s="7" t="str">
        <f t="shared" si="0"/>
        <v/>
      </c>
      <c r="J65" s="7" t="str">
        <f t="shared" si="1"/>
        <v/>
      </c>
      <c r="K65" s="35"/>
      <c r="L65" s="35"/>
      <c r="M65" s="33" t="str">
        <f t="shared" si="2"/>
        <v/>
      </c>
      <c r="N65" t="str">
        <f>IF(J65="HIGH",COUNTIF($J$35:J65,"HIGH"),"")</f>
        <v/>
      </c>
      <c r="O65" t="str">
        <f>IF(J65="MEDIUM",COUNTIF($J$35:J65,"MEDIUM"),"")</f>
        <v/>
      </c>
    </row>
    <row r="66" spans="1:15" ht="56" customHeight="1" x14ac:dyDescent="0.2">
      <c r="A66" s="6">
        <v>32</v>
      </c>
      <c r="B66" s="37"/>
      <c r="C66" s="37"/>
      <c r="D66" s="38"/>
      <c r="E66" s="37"/>
      <c r="F66" s="37"/>
      <c r="G66" s="37"/>
      <c r="H66" s="37"/>
      <c r="I66" s="8" t="str">
        <f t="shared" si="0"/>
        <v/>
      </c>
      <c r="J66" s="8" t="str">
        <f t="shared" si="1"/>
        <v/>
      </c>
      <c r="K66" s="37"/>
      <c r="L66" s="37"/>
      <c r="M66" s="34" t="str">
        <f t="shared" si="2"/>
        <v/>
      </c>
      <c r="N66" t="str">
        <f>IF(J66="HIGH",COUNTIF($J$35:J66,"HIGH"),"")</f>
        <v/>
      </c>
      <c r="O66" t="str">
        <f>IF(J66="MEDIUM",COUNTIF($J$35:J66,"MEDIUM"),"")</f>
        <v/>
      </c>
    </row>
    <row r="67" spans="1:15" ht="56" customHeight="1" x14ac:dyDescent="0.2">
      <c r="A67" s="6">
        <v>33</v>
      </c>
      <c r="B67" s="35"/>
      <c r="C67" s="35"/>
      <c r="D67" s="36"/>
      <c r="E67" s="35"/>
      <c r="F67" s="35"/>
      <c r="G67" s="35"/>
      <c r="H67" s="35"/>
      <c r="I67" s="7" t="str">
        <f t="shared" si="0"/>
        <v/>
      </c>
      <c r="J67" s="7" t="str">
        <f t="shared" si="1"/>
        <v/>
      </c>
      <c r="K67" s="35"/>
      <c r="L67" s="35"/>
      <c r="M67" s="33" t="str">
        <f t="shared" ref="M67:M84" si="3">IF(B67="","",IFERROR(D67*$M$34*52,0))</f>
        <v/>
      </c>
      <c r="N67" t="str">
        <f>IF(J67="HIGH",COUNTIF($J$35:J67,"HIGH"),"")</f>
        <v/>
      </c>
      <c r="O67" t="str">
        <f>IF(J67="MEDIUM",COUNTIF($J$35:J67,"MEDIUM"),"")</f>
        <v/>
      </c>
    </row>
    <row r="68" spans="1:15" ht="56" customHeight="1" x14ac:dyDescent="0.2">
      <c r="A68" s="6">
        <v>34</v>
      </c>
      <c r="B68" s="37"/>
      <c r="C68" s="37"/>
      <c r="D68" s="38"/>
      <c r="E68" s="37"/>
      <c r="F68" s="37"/>
      <c r="G68" s="37"/>
      <c r="H68" s="37"/>
      <c r="I68" s="8" t="str">
        <f t="shared" si="0"/>
        <v/>
      </c>
      <c r="J68" s="8" t="str">
        <f t="shared" si="1"/>
        <v/>
      </c>
      <c r="K68" s="37"/>
      <c r="L68" s="37"/>
      <c r="M68" s="34" t="str">
        <f t="shared" si="3"/>
        <v/>
      </c>
      <c r="N68" t="str">
        <f>IF(J68="HIGH",COUNTIF($J$35:J68,"HIGH"),"")</f>
        <v/>
      </c>
      <c r="O68" t="str">
        <f>IF(J68="MEDIUM",COUNTIF($J$35:J68,"MEDIUM"),"")</f>
        <v/>
      </c>
    </row>
    <row r="69" spans="1:15" ht="56" customHeight="1" x14ac:dyDescent="0.2">
      <c r="A69" s="6">
        <v>35</v>
      </c>
      <c r="B69" s="35"/>
      <c r="C69" s="35"/>
      <c r="D69" s="36"/>
      <c r="E69" s="35"/>
      <c r="F69" s="35"/>
      <c r="G69" s="35"/>
      <c r="H69" s="35"/>
      <c r="I69" s="7" t="str">
        <f t="shared" si="0"/>
        <v/>
      </c>
      <c r="J69" s="7" t="str">
        <f t="shared" si="1"/>
        <v/>
      </c>
      <c r="K69" s="35"/>
      <c r="L69" s="35"/>
      <c r="M69" s="33" t="str">
        <f t="shared" si="3"/>
        <v/>
      </c>
      <c r="N69" t="str">
        <f>IF(J69="HIGH",COUNTIF($J$35:J69,"HIGH"),"")</f>
        <v/>
      </c>
      <c r="O69" t="str">
        <f>IF(J69="MEDIUM",COUNTIF($J$35:J69,"MEDIUM"),"")</f>
        <v/>
      </c>
    </row>
    <row r="70" spans="1:15" ht="56" customHeight="1" x14ac:dyDescent="0.2">
      <c r="A70" s="6">
        <v>36</v>
      </c>
      <c r="B70" s="37"/>
      <c r="C70" s="37"/>
      <c r="D70" s="38"/>
      <c r="E70" s="37"/>
      <c r="F70" s="37"/>
      <c r="G70" s="37"/>
      <c r="H70" s="37"/>
      <c r="I70" s="8" t="str">
        <f t="shared" si="0"/>
        <v/>
      </c>
      <c r="J70" s="8" t="str">
        <f t="shared" si="1"/>
        <v/>
      </c>
      <c r="K70" s="37"/>
      <c r="L70" s="37"/>
      <c r="M70" s="34" t="str">
        <f t="shared" si="3"/>
        <v/>
      </c>
      <c r="N70" t="str">
        <f>IF(J70="HIGH",COUNTIF($J$35:J70,"HIGH"),"")</f>
        <v/>
      </c>
      <c r="O70" t="str">
        <f>IF(J70="MEDIUM",COUNTIF($J$35:J70,"MEDIUM"),"")</f>
        <v/>
      </c>
    </row>
    <row r="71" spans="1:15" ht="56" customHeight="1" x14ac:dyDescent="0.2">
      <c r="A71" s="6">
        <v>37</v>
      </c>
      <c r="B71" s="35"/>
      <c r="C71" s="35"/>
      <c r="D71" s="36"/>
      <c r="E71" s="35"/>
      <c r="F71" s="35"/>
      <c r="G71" s="35"/>
      <c r="H71" s="35"/>
      <c r="I71" s="7" t="str">
        <f t="shared" si="0"/>
        <v/>
      </c>
      <c r="J71" s="7" t="str">
        <f t="shared" si="1"/>
        <v/>
      </c>
      <c r="K71" s="35"/>
      <c r="L71" s="35"/>
      <c r="M71" s="33" t="str">
        <f t="shared" si="3"/>
        <v/>
      </c>
      <c r="N71" t="str">
        <f>IF(J71="HIGH",COUNTIF($J$35:J71,"HIGH"),"")</f>
        <v/>
      </c>
      <c r="O71" t="str">
        <f>IF(J71="MEDIUM",COUNTIF($J$35:J71,"MEDIUM"),"")</f>
        <v/>
      </c>
    </row>
    <row r="72" spans="1:15" ht="56" customHeight="1" x14ac:dyDescent="0.2">
      <c r="A72" s="6">
        <v>38</v>
      </c>
      <c r="B72" s="37"/>
      <c r="C72" s="37"/>
      <c r="D72" s="38"/>
      <c r="E72" s="37"/>
      <c r="F72" s="37"/>
      <c r="G72" s="37"/>
      <c r="H72" s="37"/>
      <c r="I72" s="8" t="str">
        <f t="shared" si="0"/>
        <v/>
      </c>
      <c r="J72" s="8" t="str">
        <f t="shared" si="1"/>
        <v/>
      </c>
      <c r="K72" s="37"/>
      <c r="L72" s="37"/>
      <c r="M72" s="34" t="str">
        <f t="shared" si="3"/>
        <v/>
      </c>
      <c r="N72" t="str">
        <f>IF(J72="HIGH",COUNTIF($J$35:J72,"HIGH"),"")</f>
        <v/>
      </c>
      <c r="O72" t="str">
        <f>IF(J72="MEDIUM",COUNTIF($J$35:J72,"MEDIUM"),"")</f>
        <v/>
      </c>
    </row>
    <row r="73" spans="1:15" ht="56" customHeight="1" x14ac:dyDescent="0.2">
      <c r="A73" s="6">
        <v>39</v>
      </c>
      <c r="B73" s="35"/>
      <c r="C73" s="35"/>
      <c r="D73" s="36"/>
      <c r="E73" s="35"/>
      <c r="F73" s="35"/>
      <c r="G73" s="35"/>
      <c r="H73" s="35"/>
      <c r="I73" s="7" t="str">
        <f t="shared" si="0"/>
        <v/>
      </c>
      <c r="J73" s="7" t="str">
        <f t="shared" si="1"/>
        <v/>
      </c>
      <c r="K73" s="35"/>
      <c r="L73" s="35"/>
      <c r="M73" s="33" t="str">
        <f t="shared" si="3"/>
        <v/>
      </c>
      <c r="N73" t="str">
        <f>IF(J73="HIGH",COUNTIF($J$35:J73,"HIGH"),"")</f>
        <v/>
      </c>
      <c r="O73" t="str">
        <f>IF(J73="MEDIUM",COUNTIF($J$35:J73,"MEDIUM"),"")</f>
        <v/>
      </c>
    </row>
    <row r="74" spans="1:15" ht="56" customHeight="1" x14ac:dyDescent="0.2">
      <c r="A74" s="6">
        <v>40</v>
      </c>
      <c r="B74" s="37"/>
      <c r="C74" s="37"/>
      <c r="D74" s="38"/>
      <c r="E74" s="37"/>
      <c r="F74" s="37"/>
      <c r="G74" s="37"/>
      <c r="H74" s="37"/>
      <c r="I74" s="8" t="str">
        <f t="shared" si="0"/>
        <v/>
      </c>
      <c r="J74" s="8" t="str">
        <f t="shared" si="1"/>
        <v/>
      </c>
      <c r="K74" s="37"/>
      <c r="L74" s="37"/>
      <c r="M74" s="34" t="str">
        <f t="shared" si="3"/>
        <v/>
      </c>
      <c r="N74" t="str">
        <f>IF(J74="HIGH",COUNTIF($J$35:J74,"HIGH"),"")</f>
        <v/>
      </c>
      <c r="O74" t="str">
        <f>IF(J74="MEDIUM",COUNTIF($J$35:J74,"MEDIUM"),"")</f>
        <v/>
      </c>
    </row>
    <row r="75" spans="1:15" ht="56" customHeight="1" x14ac:dyDescent="0.2">
      <c r="A75" s="6">
        <v>41</v>
      </c>
      <c r="B75" s="35"/>
      <c r="C75" s="35"/>
      <c r="D75" s="36"/>
      <c r="E75" s="35"/>
      <c r="F75" s="35"/>
      <c r="G75" s="35"/>
      <c r="H75" s="35"/>
      <c r="I75" s="7" t="str">
        <f t="shared" si="0"/>
        <v/>
      </c>
      <c r="J75" s="7" t="str">
        <f t="shared" si="1"/>
        <v/>
      </c>
      <c r="K75" s="35"/>
      <c r="L75" s="35"/>
      <c r="M75" s="33" t="str">
        <f t="shared" si="3"/>
        <v/>
      </c>
      <c r="N75" t="str">
        <f>IF(J75="HIGH",COUNTIF($J$35:J75,"HIGH"),"")</f>
        <v/>
      </c>
      <c r="O75" t="str">
        <f>IF(J75="MEDIUM",COUNTIF($J$35:J75,"MEDIUM"),"")</f>
        <v/>
      </c>
    </row>
    <row r="76" spans="1:15" ht="56" customHeight="1" x14ac:dyDescent="0.2">
      <c r="A76" s="6">
        <v>42</v>
      </c>
      <c r="B76" s="37"/>
      <c r="C76" s="37"/>
      <c r="D76" s="38"/>
      <c r="E76" s="37"/>
      <c r="F76" s="37"/>
      <c r="G76" s="37"/>
      <c r="H76" s="37"/>
      <c r="I76" s="8" t="str">
        <f t="shared" si="0"/>
        <v/>
      </c>
      <c r="J76" s="8" t="str">
        <f t="shared" si="1"/>
        <v/>
      </c>
      <c r="K76" s="37"/>
      <c r="L76" s="37"/>
      <c r="M76" s="34" t="str">
        <f t="shared" si="3"/>
        <v/>
      </c>
      <c r="N76" t="str">
        <f>IF(J76="HIGH",COUNTIF($J$35:J76,"HIGH"),"")</f>
        <v/>
      </c>
      <c r="O76" t="str">
        <f>IF(J76="MEDIUM",COUNTIF($J$35:J76,"MEDIUM"),"")</f>
        <v/>
      </c>
    </row>
    <row r="77" spans="1:15" ht="56" customHeight="1" x14ac:dyDescent="0.2">
      <c r="A77" s="6">
        <v>43</v>
      </c>
      <c r="B77" s="35"/>
      <c r="C77" s="35"/>
      <c r="D77" s="36"/>
      <c r="E77" s="35"/>
      <c r="F77" s="35"/>
      <c r="G77" s="35"/>
      <c r="H77" s="35"/>
      <c r="I77" s="7" t="str">
        <f t="shared" si="0"/>
        <v/>
      </c>
      <c r="J77" s="7" t="str">
        <f t="shared" si="1"/>
        <v/>
      </c>
      <c r="K77" s="35"/>
      <c r="L77" s="35"/>
      <c r="M77" s="33" t="str">
        <f t="shared" si="3"/>
        <v/>
      </c>
      <c r="N77" t="str">
        <f>IF(J77="HIGH",COUNTIF($J$35:J77,"HIGH"),"")</f>
        <v/>
      </c>
      <c r="O77" t="str">
        <f>IF(J77="MEDIUM",COUNTIF($J$35:J77,"MEDIUM"),"")</f>
        <v/>
      </c>
    </row>
    <row r="78" spans="1:15" ht="56" customHeight="1" x14ac:dyDescent="0.2">
      <c r="A78" s="6">
        <v>44</v>
      </c>
      <c r="B78" s="37"/>
      <c r="C78" s="37"/>
      <c r="D78" s="38"/>
      <c r="E78" s="37"/>
      <c r="F78" s="37"/>
      <c r="G78" s="37"/>
      <c r="H78" s="37"/>
      <c r="I78" s="8" t="str">
        <f t="shared" si="0"/>
        <v/>
      </c>
      <c r="J78" s="8" t="str">
        <f t="shared" si="1"/>
        <v/>
      </c>
      <c r="K78" s="37"/>
      <c r="L78" s="37"/>
      <c r="M78" s="34" t="str">
        <f t="shared" si="3"/>
        <v/>
      </c>
      <c r="N78" t="str">
        <f>IF(J78="HIGH",COUNTIF($J$35:J78,"HIGH"),"")</f>
        <v/>
      </c>
      <c r="O78" t="str">
        <f>IF(J78="MEDIUM",COUNTIF($J$35:J78,"MEDIUM"),"")</f>
        <v/>
      </c>
    </row>
    <row r="79" spans="1:15" ht="56" customHeight="1" x14ac:dyDescent="0.2">
      <c r="A79" s="6">
        <v>45</v>
      </c>
      <c r="B79" s="35"/>
      <c r="C79" s="35"/>
      <c r="D79" s="36"/>
      <c r="E79" s="35"/>
      <c r="F79" s="35"/>
      <c r="G79" s="35"/>
      <c r="H79" s="35"/>
      <c r="I79" s="7" t="str">
        <f t="shared" si="0"/>
        <v/>
      </c>
      <c r="J79" s="7" t="str">
        <f t="shared" si="1"/>
        <v/>
      </c>
      <c r="K79" s="35"/>
      <c r="L79" s="35"/>
      <c r="M79" s="33" t="str">
        <f t="shared" si="3"/>
        <v/>
      </c>
      <c r="N79" t="str">
        <f>IF(J79="HIGH",COUNTIF($J$35:J79,"HIGH"),"")</f>
        <v/>
      </c>
      <c r="O79" t="str">
        <f>IF(J79="MEDIUM",COUNTIF($J$35:J79,"MEDIUM"),"")</f>
        <v/>
      </c>
    </row>
    <row r="80" spans="1:15" ht="56" customHeight="1" x14ac:dyDescent="0.2">
      <c r="A80" s="6">
        <v>46</v>
      </c>
      <c r="B80" s="37"/>
      <c r="C80" s="37"/>
      <c r="D80" s="38"/>
      <c r="E80" s="37"/>
      <c r="F80" s="37"/>
      <c r="G80" s="37"/>
      <c r="H80" s="37"/>
      <c r="I80" s="8" t="str">
        <f t="shared" si="0"/>
        <v/>
      </c>
      <c r="J80" s="8" t="str">
        <f t="shared" si="1"/>
        <v/>
      </c>
      <c r="K80" s="37"/>
      <c r="L80" s="37"/>
      <c r="M80" s="34" t="str">
        <f t="shared" si="3"/>
        <v/>
      </c>
      <c r="N80" t="str">
        <f>IF(J80="HIGH",COUNTIF($J$35:J80,"HIGH"),"")</f>
        <v/>
      </c>
      <c r="O80" t="str">
        <f>IF(J80="MEDIUM",COUNTIF($J$35:J80,"MEDIUM"),"")</f>
        <v/>
      </c>
    </row>
    <row r="81" spans="1:15" ht="56" customHeight="1" x14ac:dyDescent="0.2">
      <c r="A81" s="6">
        <v>47</v>
      </c>
      <c r="B81" s="35"/>
      <c r="C81" s="35"/>
      <c r="D81" s="36"/>
      <c r="E81" s="35"/>
      <c r="F81" s="35"/>
      <c r="G81" s="35"/>
      <c r="H81" s="35"/>
      <c r="I81" s="7" t="str">
        <f t="shared" si="0"/>
        <v/>
      </c>
      <c r="J81" s="7" t="str">
        <f t="shared" si="1"/>
        <v/>
      </c>
      <c r="K81" s="35"/>
      <c r="L81" s="35"/>
      <c r="M81" s="33" t="str">
        <f t="shared" si="3"/>
        <v/>
      </c>
      <c r="N81" t="str">
        <f>IF(J81="HIGH",COUNTIF($J$35:J81,"HIGH"),"")</f>
        <v/>
      </c>
      <c r="O81" t="str">
        <f>IF(J81="MEDIUM",COUNTIF($J$35:J81,"MEDIUM"),"")</f>
        <v/>
      </c>
    </row>
    <row r="82" spans="1:15" ht="56" customHeight="1" x14ac:dyDescent="0.2">
      <c r="A82" s="6">
        <v>48</v>
      </c>
      <c r="B82" s="37"/>
      <c r="C82" s="37"/>
      <c r="D82" s="38"/>
      <c r="E82" s="37"/>
      <c r="F82" s="37"/>
      <c r="G82" s="37"/>
      <c r="H82" s="37"/>
      <c r="I82" s="8" t="str">
        <f t="shared" si="0"/>
        <v/>
      </c>
      <c r="J82" s="8" t="str">
        <f t="shared" si="1"/>
        <v/>
      </c>
      <c r="K82" s="37"/>
      <c r="L82" s="37"/>
      <c r="M82" s="34" t="str">
        <f t="shared" si="3"/>
        <v/>
      </c>
      <c r="N82" t="str">
        <f>IF(J82="HIGH",COUNTIF($J$35:J82,"HIGH"),"")</f>
        <v/>
      </c>
      <c r="O82" t="str">
        <f>IF(J82="MEDIUM",COUNTIF($J$35:J82,"MEDIUM"),"")</f>
        <v/>
      </c>
    </row>
    <row r="83" spans="1:15" ht="56" customHeight="1" x14ac:dyDescent="0.2">
      <c r="A83" s="6">
        <v>49</v>
      </c>
      <c r="B83" s="35"/>
      <c r="C83" s="35"/>
      <c r="D83" s="36"/>
      <c r="E83" s="35"/>
      <c r="F83" s="35"/>
      <c r="G83" s="35"/>
      <c r="H83" s="35"/>
      <c r="I83" s="7" t="str">
        <f t="shared" si="0"/>
        <v/>
      </c>
      <c r="J83" s="7" t="str">
        <f t="shared" si="1"/>
        <v/>
      </c>
      <c r="K83" s="35"/>
      <c r="L83" s="35"/>
      <c r="M83" s="33" t="str">
        <f t="shared" si="3"/>
        <v/>
      </c>
      <c r="N83" t="str">
        <f>IF(J83="HIGH",COUNTIF($J$35:J83,"HIGH"),"")</f>
        <v/>
      </c>
      <c r="O83" t="str">
        <f>IF(J83="MEDIUM",COUNTIF($J$35:J83,"MEDIUM"),"")</f>
        <v/>
      </c>
    </row>
    <row r="84" spans="1:15" ht="56" customHeight="1" x14ac:dyDescent="0.2">
      <c r="A84" s="6">
        <v>50</v>
      </c>
      <c r="B84" s="37"/>
      <c r="C84" s="37"/>
      <c r="D84" s="38"/>
      <c r="E84" s="37"/>
      <c r="F84" s="37"/>
      <c r="G84" s="37"/>
      <c r="H84" s="37"/>
      <c r="I84" s="8" t="str">
        <f t="shared" si="0"/>
        <v/>
      </c>
      <c r="J84" s="8" t="str">
        <f t="shared" si="1"/>
        <v/>
      </c>
      <c r="K84" s="37"/>
      <c r="L84" s="37"/>
      <c r="M84" s="34" t="str">
        <f t="shared" si="3"/>
        <v/>
      </c>
      <c r="N84" t="str">
        <f>IF(J84="HIGH",COUNTIF($J$35:J84,"HIGH"),"")</f>
        <v/>
      </c>
      <c r="O84" t="str">
        <f>IF(J84="MEDIUM",COUNTIF($J$35:J84,"MEDIUM"),"")</f>
        <v/>
      </c>
    </row>
    <row r="85" spans="1:15" ht="12" customHeight="1" x14ac:dyDescent="0.2"/>
    <row r="86" spans="1:15" ht="4" customHeight="1" x14ac:dyDescent="0.2">
      <c r="A86" s="2"/>
      <c r="B86" s="2"/>
      <c r="C86" s="2"/>
      <c r="D86" s="2"/>
      <c r="E86" s="2"/>
      <c r="F86" s="2"/>
      <c r="G86" s="2"/>
      <c r="H86" s="2"/>
      <c r="I86" s="2"/>
      <c r="J86" s="2"/>
    </row>
    <row r="87" spans="1:15" ht="18" customHeight="1" x14ac:dyDescent="0.2">
      <c r="A87" s="59" t="s">
        <v>13</v>
      </c>
      <c r="B87" s="60"/>
      <c r="C87" s="60"/>
      <c r="D87" s="60"/>
      <c r="E87" s="60"/>
      <c r="F87" s="60"/>
      <c r="G87" s="60"/>
      <c r="H87" s="60"/>
      <c r="I87" s="60"/>
      <c r="J87" s="60"/>
    </row>
  </sheetData>
  <sheetProtection sheet="1" objects="1" scenarios="1"/>
  <mergeCells count="37">
    <mergeCell ref="B23:C23"/>
    <mergeCell ref="A28:F28"/>
    <mergeCell ref="D23:F23"/>
    <mergeCell ref="B19:C19"/>
    <mergeCell ref="G21:H21"/>
    <mergeCell ref="B22:C22"/>
    <mergeCell ref="G23:H23"/>
    <mergeCell ref="B21:C21"/>
    <mergeCell ref="A87:J87"/>
    <mergeCell ref="A16:J16"/>
    <mergeCell ref="B11:H11"/>
    <mergeCell ref="D20:F20"/>
    <mergeCell ref="G28:J28"/>
    <mergeCell ref="D19:F19"/>
    <mergeCell ref="G20:H20"/>
    <mergeCell ref="B13:H13"/>
    <mergeCell ref="B20:C20"/>
    <mergeCell ref="A27:J27"/>
    <mergeCell ref="A31:J31"/>
    <mergeCell ref="G22:H22"/>
    <mergeCell ref="A25:H25"/>
    <mergeCell ref="A30:J30"/>
    <mergeCell ref="D18:F18"/>
    <mergeCell ref="G19:H19"/>
    <mergeCell ref="A3:J3"/>
    <mergeCell ref="D22:F22"/>
    <mergeCell ref="B10:H10"/>
    <mergeCell ref="A2:J2"/>
    <mergeCell ref="D21:F21"/>
    <mergeCell ref="A5:J5"/>
    <mergeCell ref="B9:H9"/>
    <mergeCell ref="B18:C18"/>
    <mergeCell ref="A15:J15"/>
    <mergeCell ref="A6:J6"/>
    <mergeCell ref="B12:H12"/>
    <mergeCell ref="B8:H8"/>
    <mergeCell ref="G18:H18"/>
  </mergeCells>
  <conditionalFormatting sqref="I35:I84">
    <cfRule type="cellIs" dxfId="4" priority="1" operator="equal">
      <formula>"HIGH"</formula>
    </cfRule>
    <cfRule type="cellIs" dxfId="3" priority="2" operator="equal">
      <formula>"MEDIUM"</formula>
    </cfRule>
    <cfRule type="cellIs" dxfId="2" priority="3" operator="equal">
      <formula>"LOW"</formula>
    </cfRule>
  </conditionalFormatting>
  <dataValidations count="6">
    <dataValidation type="list" allowBlank="1" sqref="J9 J10 J11 J12 J13" xr:uid="{00000000-0002-0000-0100-000000000000}">
      <formula1>"Stay,Review,Delegate"</formula1>
    </dataValidation>
    <dataValidation type="list" allowBlank="1" sqref="J19 J20 J21 J22 J23" xr:uid="{00000000-0002-0000-0100-000001000000}">
      <formula1>"1,2,3,4,5"</formula1>
    </dataValidation>
    <dataValidation type="list" allowBlank="1" sqref="C35 C36 C37 C38 C39 C40 C41 C42 C43 C44 C45 C46 C47 C48 C49 C50 C51 C52 C53 C54 C55 C56 C57 C58 C59 C60 C61 C62 C63 C64 C65 C66 C67 C68 C69 C70 C71 C72 C73 C74 C75 C76 C77 C78 C79 C80 C81 C82 C83 C84" xr:uid="{00000000-0002-0000-0100-000002000000}">
      <formula1>"Strategic,Operational,Administrative"</formula1>
    </dataValidation>
    <dataValidation type="list" allowBlank="1" sqref="E35:G84" xr:uid="{00000000-0002-0000-0100-000003000000}">
      <formula1>"Yes,No"</formula1>
    </dataValidation>
    <dataValidation type="list" allowBlank="1" sqref="K35 K36 K37 K38 K39 K40 K41 K42 K43 K44 K45 K46 K47 K48 K49 K50 K51 K52 K53 K54 K55 K56 K57 K58 K59 K60 K61 K62 K63 K64 K65 K66 K67 K68 K69 K70 K71 K72 K73 K74 K75 K76 K77 K78 K79 K80 K81 K82 K83 K84" xr:uid="{00000000-0002-0000-0100-000006000000}">
      <formula1>"&lt;3 months,3-6 months,6-12 months,1+ years"</formula1>
    </dataValidation>
    <dataValidation type="list" allowBlank="1" sqref="L35 L36 L37 L38 L39 L40 L41 L42 L43 L44 L45 L46 L47 L48 L49 L50 L51 L52 L53 L54 L55 L56 L57 L58 L59 L60 L61 L62 L63 L64 L65 L66 L67 L68 L69 L70 L71 L72 L73 L74 L75 L76 L77 L78 L79 L80 L81 L82 L83 L84" xr:uid="{00000000-0002-0000-0100-000007000000}">
      <formula1>"Yes,Partial,No"</formula1>
    </dataValidation>
  </dataValidations>
  <pageMargins left="0.75" right="0.75" top="1" bottom="1" header="0.5" footer="0.5"/>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FAB86"/>
    <pageSetUpPr fitToPage="1"/>
  </sheetPr>
  <dimension ref="A1:H74"/>
  <sheetViews>
    <sheetView showGridLines="0" zoomScale="190" zoomScaleNormal="190" workbookViewId="0">
      <selection activeCell="B35" sqref="B35"/>
    </sheetView>
  </sheetViews>
  <sheetFormatPr baseColWidth="10" defaultColWidth="8.83203125" defaultRowHeight="15" x14ac:dyDescent="0.2"/>
  <cols>
    <col min="1" max="1" width="3" customWidth="1"/>
    <col min="2" max="2" width="43.83203125" bestFit="1" customWidth="1"/>
    <col min="3" max="3" width="16" customWidth="1"/>
    <col min="4" max="4" width="3" customWidth="1"/>
    <col min="5" max="5" width="34.6640625" customWidth="1"/>
    <col min="6" max="6" width="16" customWidth="1"/>
    <col min="7" max="7" width="3" customWidth="1"/>
    <col min="8" max="8" width="1" customWidth="1"/>
  </cols>
  <sheetData>
    <row r="1" spans="1:8" ht="6" customHeight="1" x14ac:dyDescent="0.2">
      <c r="A1" s="1"/>
      <c r="B1" s="1"/>
      <c r="C1" s="1"/>
      <c r="D1" s="1"/>
      <c r="E1" s="1"/>
      <c r="F1" s="1"/>
      <c r="G1" s="1"/>
      <c r="H1" s="1"/>
    </row>
    <row r="2" spans="1:8" ht="38" customHeight="1" x14ac:dyDescent="0.2">
      <c r="A2" s="74" t="s">
        <v>43</v>
      </c>
      <c r="B2" s="60"/>
      <c r="C2" s="60"/>
      <c r="D2" s="60"/>
      <c r="E2" s="60"/>
      <c r="F2" s="60"/>
      <c r="G2" s="60"/>
      <c r="H2" s="60"/>
    </row>
    <row r="3" spans="1:8" ht="22" customHeight="1" x14ac:dyDescent="0.2">
      <c r="A3" s="80" t="s">
        <v>44</v>
      </c>
      <c r="B3" s="60"/>
      <c r="C3" s="60"/>
      <c r="D3" s="60"/>
      <c r="E3" s="60"/>
      <c r="F3" s="60"/>
      <c r="G3" s="60"/>
      <c r="H3" s="60"/>
    </row>
    <row r="4" spans="1:8" ht="10" customHeight="1" x14ac:dyDescent="0.2"/>
    <row r="5" spans="1:8" ht="22" customHeight="1" x14ac:dyDescent="0.2">
      <c r="B5" s="66" t="s">
        <v>45</v>
      </c>
      <c r="C5" s="60"/>
      <c r="E5" s="66" t="s">
        <v>46</v>
      </c>
      <c r="F5" s="60"/>
    </row>
    <row r="6" spans="1:8" ht="22" customHeight="1" x14ac:dyDescent="0.2">
      <c r="B6" s="9" t="s">
        <v>47</v>
      </c>
      <c r="C6" s="19">
        <f>COUNTA('DECISION LOG'!B35:B84)</f>
        <v>6</v>
      </c>
      <c r="E6" s="9" t="s">
        <v>48</v>
      </c>
      <c r="F6" s="19">
        <f>COUNTIF('DECISION LOG'!C35:C84,"Strategic")</f>
        <v>3</v>
      </c>
    </row>
    <row r="7" spans="1:8" ht="22" customHeight="1" x14ac:dyDescent="0.2">
      <c r="B7" s="9" t="s">
        <v>49</v>
      </c>
      <c r="C7" s="19">
        <f>COUNTIF('DECISION LOG'!I35:I84,"Yes")</f>
        <v>2</v>
      </c>
      <c r="E7" s="9" t="s">
        <v>50</v>
      </c>
      <c r="F7" s="19">
        <f>COUNTIF('DECISION LOG'!C35:C84,"Operational")</f>
        <v>1</v>
      </c>
    </row>
    <row r="8" spans="1:8" ht="22" customHeight="1" x14ac:dyDescent="0.2">
      <c r="B8" s="9" t="s">
        <v>51</v>
      </c>
      <c r="C8" s="19">
        <f>COUNTIF('DECISION LOG'!I35:I84,"Sometimes")</f>
        <v>1</v>
      </c>
      <c r="E8" s="9" t="s">
        <v>52</v>
      </c>
      <c r="F8" s="19">
        <f>COUNTIF('DECISION LOG'!C35:C84,"Administrative")</f>
        <v>2</v>
      </c>
    </row>
    <row r="9" spans="1:8" ht="22" customHeight="1" x14ac:dyDescent="0.2">
      <c r="B9" s="9" t="s">
        <v>53</v>
      </c>
      <c r="C9" s="19">
        <f>COUNTIF('DECISION LOG'!I35:I84,"No")</f>
        <v>3</v>
      </c>
      <c r="E9" s="9" t="s">
        <v>54</v>
      </c>
      <c r="F9" s="19">
        <f>COUNTIF('DECISION LOG'!J35:J84,"HIGH")</f>
        <v>3</v>
      </c>
    </row>
    <row r="10" spans="1:8" ht="22" customHeight="1" x14ac:dyDescent="0.2">
      <c r="B10" s="9" t="s">
        <v>55</v>
      </c>
      <c r="C10" s="19">
        <f>COUNTIF('DECISION LOG'!L35:L84,"No")</f>
        <v>4</v>
      </c>
      <c r="E10" s="9" t="s">
        <v>56</v>
      </c>
      <c r="F10" s="19">
        <f>COUNTIF('DECISION LOG'!J35:J84,"MEDIUM")</f>
        <v>1</v>
      </c>
    </row>
    <row r="11" spans="1:8" ht="22" customHeight="1" x14ac:dyDescent="0.2">
      <c r="B11" s="9" t="s">
        <v>57</v>
      </c>
      <c r="C11" s="19">
        <f>COUNTIF('DECISION LOG'!L35:L84,"Yes")</f>
        <v>2</v>
      </c>
      <c r="E11" s="9" t="s">
        <v>58</v>
      </c>
      <c r="F11" s="19">
        <f>COUNTIF('DECISION LOG'!J35:J84,"LOW")</f>
        <v>2</v>
      </c>
    </row>
    <row r="12" spans="1:8" ht="10" customHeight="1" x14ac:dyDescent="0.2"/>
    <row r="13" spans="1:8" ht="22" customHeight="1" x14ac:dyDescent="0.2">
      <c r="A13" s="66" t="s">
        <v>59</v>
      </c>
      <c r="B13" s="60"/>
      <c r="C13" s="60"/>
      <c r="D13" s="60"/>
      <c r="E13" s="60"/>
      <c r="F13" s="60"/>
    </row>
    <row r="14" spans="1:8" ht="50" customHeight="1" x14ac:dyDescent="0.2">
      <c r="B14" s="95" t="str">
        <f>IF(COUNTA('DECISION LOG'!B35:B84)=0,"—",TEXT((COUNTIF('DECISION LOG'!I35:I84,"No")+COUNTIF('DECISION LOG'!I35:I84,"Sometimes"))/COUNTA('DECISION LOG'!B35:B84)*100,"0")&amp;"%")</f>
        <v>67%</v>
      </c>
      <c r="C14" s="60"/>
      <c r="D14" s="93" t="s">
        <v>60</v>
      </c>
      <c r="E14" s="62"/>
      <c r="F14" s="62"/>
    </row>
    <row r="15" spans="1:8" ht="10" customHeight="1" x14ac:dyDescent="0.2"/>
    <row r="16" spans="1:8" ht="22" customHeight="1" x14ac:dyDescent="0.2">
      <c r="A16" s="66" t="s">
        <v>61</v>
      </c>
      <c r="B16" s="60"/>
      <c r="C16" s="60"/>
      <c r="D16" s="60"/>
      <c r="E16" s="60"/>
      <c r="F16" s="60"/>
    </row>
    <row r="17" spans="1:6" ht="22" customHeight="1" x14ac:dyDescent="0.2">
      <c r="B17" s="9" t="s">
        <v>62</v>
      </c>
      <c r="C17" s="10">
        <f>SUMIF('DECISION LOG'!J35:J84,"HIGH",'DECISION LOG'!D35:D84)</f>
        <v>11</v>
      </c>
      <c r="E17" s="9" t="s">
        <v>63</v>
      </c>
      <c r="F17" s="11">
        <f>SUM('DECISION LOG'!I19:I23)</f>
        <v>10</v>
      </c>
    </row>
    <row r="18" spans="1:6" ht="22" customHeight="1" x14ac:dyDescent="0.2">
      <c r="B18" s="9" t="s">
        <v>64</v>
      </c>
      <c r="C18" s="10">
        <f>SUMIF('DECISION LOG'!J35:J84,"MEDIUM",'DECISION LOG'!D35:D84)</f>
        <v>4</v>
      </c>
      <c r="E18" s="9" t="s">
        <v>65</v>
      </c>
      <c r="F18" s="11">
        <f>SUM('DECISION LOG'!I9:I13)</f>
        <v>8</v>
      </c>
    </row>
    <row r="19" spans="1:6" ht="22" customHeight="1" x14ac:dyDescent="0.2">
      <c r="B19" s="9" t="s">
        <v>66</v>
      </c>
      <c r="C19" s="10">
        <f>SUMIF('DECISION LOG'!J35:J84,"HIGH",'DECISION LOG'!D35:D84)+SUMIF('DECISION LOG'!J35:J84,"MEDIUM",'DECISION LOG'!D35:D84)</f>
        <v>15</v>
      </c>
      <c r="E19" s="9" t="s">
        <v>67</v>
      </c>
      <c r="F19" s="11">
        <f>MAX(0,SUM('DECISION LOG'!I19:I23)-SUM('DECISION LOG'!I9:I13))</f>
        <v>2</v>
      </c>
    </row>
    <row r="20" spans="1:6" ht="10" customHeight="1" x14ac:dyDescent="0.2"/>
    <row r="21" spans="1:6" ht="22" customHeight="1" x14ac:dyDescent="0.2">
      <c r="A21" s="66" t="s">
        <v>68</v>
      </c>
      <c r="B21" s="60"/>
      <c r="C21" s="60"/>
      <c r="D21" s="60"/>
      <c r="E21" s="60"/>
      <c r="F21" s="60"/>
    </row>
    <row r="22" spans="1:6" ht="50" customHeight="1" x14ac:dyDescent="0.2">
      <c r="B22" s="94" t="str">
        <f>IF(COUNTA('DECISION LOG'!B35:B84)=0,"—",TEXT(COUNTIF('DECISION LOG'!L35:L84,"No")/COUNTA('DECISION LOG'!B35:B84)*100,"0")&amp;"%")</f>
        <v>67%</v>
      </c>
      <c r="C22" s="62"/>
      <c r="D22" s="93" t="s">
        <v>69</v>
      </c>
      <c r="E22" s="62"/>
      <c r="F22" s="62"/>
    </row>
    <row r="23" spans="1:6" ht="10" customHeight="1" x14ac:dyDescent="0.2"/>
    <row r="24" spans="1:6" ht="22" customHeight="1" x14ac:dyDescent="0.2">
      <c r="A24" s="66" t="s">
        <v>70</v>
      </c>
      <c r="B24" s="60"/>
      <c r="C24" s="60"/>
      <c r="D24" s="60"/>
      <c r="E24" s="60"/>
      <c r="F24" s="60"/>
    </row>
    <row r="25" spans="1:6" ht="60" customHeight="1" x14ac:dyDescent="0.2">
      <c r="B25" s="92" t="str">
        <f>IF(COUNTA('DECISION LOG'!B35:B84)=0,"Complete the Decision Log to see your verdict.",IF((COUNTIF('DECISION LOG'!I35:I84,"No")+COUNTIF('DECISION LOG'!I35:I84,"Sometimes"))/COUNTA('DECISION LOG'!B35:B84)&gt;=0.5,"✅  You PASS the 50% test. More than half your decisions could be delegated or systematised. You are the bottleneck — but you can fix it.","⚠️  You FAIL the 50% test. Most of what you do genuinely needs you. Focus first on building the team and processes to change this."))</f>
        <v>✅  You PASS the 50% test. More than half your decisions could be delegated or systematised. You are the bottleneck — but you can fix it.</v>
      </c>
      <c r="C25" s="62"/>
      <c r="D25" s="62"/>
      <c r="E25" s="62"/>
      <c r="F25" s="62"/>
    </row>
    <row r="26" spans="1:6" ht="10" customHeight="1" x14ac:dyDescent="0.2"/>
    <row r="27" spans="1:6" ht="22" customHeight="1" x14ac:dyDescent="0.2">
      <c r="A27" s="66" t="s">
        <v>71</v>
      </c>
      <c r="B27" s="60"/>
      <c r="C27" s="60"/>
      <c r="D27" s="60"/>
      <c r="E27" s="60"/>
      <c r="F27" s="60"/>
    </row>
    <row r="28" spans="1:6" ht="10" customHeight="1" x14ac:dyDescent="0.2"/>
    <row r="29" spans="1:6" ht="22" customHeight="1" x14ac:dyDescent="0.2">
      <c r="B29" s="30" t="s">
        <v>139</v>
      </c>
      <c r="C29" s="29"/>
      <c r="D29" s="29"/>
      <c r="E29" s="30" t="s">
        <v>144</v>
      </c>
      <c r="F29" s="29"/>
    </row>
    <row r="30" spans="1:6" ht="22" customHeight="1" x14ac:dyDescent="0.2">
      <c r="B30" s="9" t="s">
        <v>140</v>
      </c>
      <c r="C30" s="44">
        <f>IFERROR(SUM('DECISION LOG'!M35:M84),0)</f>
        <v>93600</v>
      </c>
      <c r="D30" s="29"/>
      <c r="E30" s="29"/>
      <c r="F30" s="29"/>
    </row>
    <row r="31" spans="1:6" ht="22" customHeight="1" x14ac:dyDescent="0.2">
      <c r="B31" s="9" t="s">
        <v>141</v>
      </c>
      <c r="C31" s="44">
        <f>IFERROR(SUMIF('DECISION LOG'!J35:J84,"HIGH",'DECISION LOG'!M35:M84),0)</f>
        <v>42900</v>
      </c>
      <c r="D31" s="29"/>
      <c r="E31" s="29"/>
      <c r="F31" s="29"/>
    </row>
    <row r="32" spans="1:6" ht="22" customHeight="1" x14ac:dyDescent="0.2">
      <c r="B32" s="9" t="s">
        <v>142</v>
      </c>
      <c r="C32" s="44">
        <f>IFERROR(SUMIF('DECISION LOG'!J35:J84,"MEDIUM",'DECISION LOG'!M35:M84),0)</f>
        <v>15600</v>
      </c>
      <c r="D32" s="29"/>
      <c r="E32" s="29"/>
      <c r="F32" s="29"/>
    </row>
    <row r="33" spans="2:6" ht="22" customHeight="1" x14ac:dyDescent="0.2">
      <c r="B33" s="9" t="s">
        <v>143</v>
      </c>
      <c r="C33" s="44">
        <f>IFERROR(SUMIF('DECISION LOG'!J35:J84,"LOW",'DECISION LOG'!M35:M84),0)</f>
        <v>35100</v>
      </c>
      <c r="D33" s="29"/>
      <c r="E33" s="29"/>
      <c r="F33" s="29"/>
    </row>
    <row r="34" spans="2:6" ht="10" customHeight="1" x14ac:dyDescent="0.2"/>
    <row r="35" spans="2:6" ht="50" customHeight="1" x14ac:dyDescent="0.2">
      <c r="B35" s="31" t="s">
        <v>145</v>
      </c>
      <c r="C35" s="29"/>
      <c r="D35" s="29"/>
      <c r="E35" s="29"/>
      <c r="F35" s="29"/>
    </row>
    <row r="36" spans="2:6" ht="10" customHeight="1" x14ac:dyDescent="0.2"/>
    <row r="65" spans="1:8" ht="0" hidden="1" customHeight="1" x14ac:dyDescent="0.2">
      <c r="A65" t="s">
        <v>36</v>
      </c>
      <c r="B65" t="s">
        <v>2</v>
      </c>
      <c r="C65" t="s">
        <v>10</v>
      </c>
    </row>
    <row r="66" spans="1:8" ht="0" hidden="1" customHeight="1" x14ac:dyDescent="0.2">
      <c r="A66" t="s">
        <v>72</v>
      </c>
      <c r="B66">
        <f>COUNTIF('DECISION LOG'!J35:J84,"HIGH")</f>
        <v>3</v>
      </c>
      <c r="C66">
        <f>SUMIF('DECISION LOG'!J35:J84,"HIGH",'DECISION LOG'!D35:D84)</f>
        <v>11</v>
      </c>
    </row>
    <row r="67" spans="1:8" ht="0" hidden="1" customHeight="1" x14ac:dyDescent="0.2">
      <c r="A67" t="s">
        <v>73</v>
      </c>
      <c r="B67">
        <f>COUNTIF('DECISION LOG'!J35:J84,"MEDIUM")</f>
        <v>1</v>
      </c>
      <c r="C67">
        <f>SUMIF('DECISION LOG'!J35:J84,"MEDIUM",'DECISION LOG'!D35:D84)</f>
        <v>4</v>
      </c>
    </row>
    <row r="68" spans="1:8" ht="0" hidden="1" customHeight="1" x14ac:dyDescent="0.2">
      <c r="A68" t="s">
        <v>74</v>
      </c>
      <c r="B68">
        <f>COUNTIF('DECISION LOG'!J35:J84,"LOW")</f>
        <v>2</v>
      </c>
      <c r="C68">
        <f>SUMIF('DECISION LOG'!J35:J84,"LOW",'DECISION LOG'!D35:D84)</f>
        <v>9</v>
      </c>
    </row>
    <row r="69" spans="1:8" ht="0" hidden="1" customHeight="1" x14ac:dyDescent="0.2">
      <c r="A69" t="s">
        <v>31</v>
      </c>
      <c r="B69" t="s">
        <v>2</v>
      </c>
      <c r="C69" t="s">
        <v>14</v>
      </c>
    </row>
    <row r="70" spans="1:8" ht="0" hidden="1" customHeight="1" x14ac:dyDescent="0.2">
      <c r="A70" t="s">
        <v>48</v>
      </c>
      <c r="B70">
        <f>COUNTIF('DECISION LOG'!C35:C84,"Strategic")</f>
        <v>3</v>
      </c>
      <c r="C70">
        <f>SUMIF('DECISION LOG'!C35:C84,"Strategic",'DECISION LOG'!D35:D84)</f>
        <v>15</v>
      </c>
    </row>
    <row r="71" spans="1:8" ht="0" hidden="1" customHeight="1" x14ac:dyDescent="0.2">
      <c r="A71" t="s">
        <v>50</v>
      </c>
      <c r="B71">
        <f>COUNTIF('DECISION LOG'!C35:C84,"Operational")</f>
        <v>1</v>
      </c>
      <c r="C71">
        <f>SUMIF('DECISION LOG'!C35:C84,"Operational",'DECISION LOG'!D35:D84)</f>
        <v>4</v>
      </c>
    </row>
    <row r="72" spans="1:8" ht="0" hidden="1" customHeight="1" x14ac:dyDescent="0.2">
      <c r="A72" s="62" t="s">
        <v>52</v>
      </c>
      <c r="B72" s="62">
        <f>COUNTIF('DECISION LOG'!C35:C84,"Administrative")</f>
        <v>2</v>
      </c>
      <c r="C72" s="62">
        <f>SUMIF('DECISION LOG'!C35:C84,"Administrative",'DECISION LOG'!D35:D84)</f>
        <v>5</v>
      </c>
      <c r="D72" s="62"/>
      <c r="E72" s="62"/>
      <c r="F72" s="62"/>
      <c r="G72" s="62"/>
      <c r="H72" s="62"/>
    </row>
    <row r="73" spans="1:8" ht="4" customHeight="1" x14ac:dyDescent="0.2">
      <c r="A73" s="2"/>
      <c r="B73" s="2"/>
      <c r="C73" s="2"/>
      <c r="D73" s="2"/>
      <c r="E73" s="2"/>
      <c r="F73" s="2"/>
      <c r="G73" s="2"/>
      <c r="H73" s="2"/>
    </row>
    <row r="74" spans="1:8" ht="18" customHeight="1" x14ac:dyDescent="0.2">
      <c r="A74" s="59" t="s">
        <v>13</v>
      </c>
      <c r="B74" s="59"/>
      <c r="C74" s="59"/>
      <c r="D74" s="59"/>
      <c r="E74" s="59"/>
      <c r="F74" s="59"/>
      <c r="G74" s="59"/>
      <c r="H74" s="59"/>
    </row>
  </sheetData>
  <sheetProtection sheet="1" objects="1" scenarios="1"/>
  <mergeCells count="16">
    <mergeCell ref="A74:H74"/>
    <mergeCell ref="A72:H72"/>
    <mergeCell ref="A2:H2"/>
    <mergeCell ref="A21:F21"/>
    <mergeCell ref="B25:F25"/>
    <mergeCell ref="A3:H3"/>
    <mergeCell ref="D22:F22"/>
    <mergeCell ref="A27:F27"/>
    <mergeCell ref="E5:F5"/>
    <mergeCell ref="B22:C22"/>
    <mergeCell ref="B14:C14"/>
    <mergeCell ref="A24:F24"/>
    <mergeCell ref="A16:F16"/>
    <mergeCell ref="D14:F14"/>
    <mergeCell ref="A13:F13"/>
    <mergeCell ref="B5:C5"/>
  </mergeCells>
  <pageMargins left="0.75" right="0.75" top="1" bottom="1" header="0.5" footer="0.5"/>
  <pageSetup paperSize="9" scale="76"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71C1C"/>
  </sheetPr>
  <dimension ref="A1:G53"/>
  <sheetViews>
    <sheetView showGridLines="0" zoomScale="190" zoomScaleNormal="190" workbookViewId="0">
      <selection activeCell="A2" sqref="A2:G2"/>
    </sheetView>
  </sheetViews>
  <sheetFormatPr baseColWidth="10" defaultColWidth="8.83203125" defaultRowHeight="15" x14ac:dyDescent="0.2"/>
  <cols>
    <col min="1" max="1" width="4" customWidth="1"/>
    <col min="2" max="2" width="32" customWidth="1"/>
    <col min="3" max="3" width="14" customWidth="1"/>
    <col min="4" max="4" width="20" customWidth="1"/>
    <col min="5" max="6" width="14" customWidth="1"/>
    <col min="7" max="7" width="10" customWidth="1"/>
  </cols>
  <sheetData>
    <row r="1" spans="1:7" ht="6" customHeight="1" x14ac:dyDescent="0.2">
      <c r="A1" s="1"/>
      <c r="B1" s="1"/>
      <c r="C1" s="1"/>
      <c r="D1" s="1"/>
      <c r="E1" s="1"/>
      <c r="F1" s="1"/>
      <c r="G1" s="1"/>
    </row>
    <row r="2" spans="1:7" ht="38" customHeight="1" x14ac:dyDescent="0.2">
      <c r="A2" s="74" t="s">
        <v>75</v>
      </c>
      <c r="B2" s="60"/>
      <c r="C2" s="60"/>
      <c r="D2" s="60"/>
      <c r="E2" s="60"/>
      <c r="F2" s="60"/>
      <c r="G2" s="60"/>
    </row>
    <row r="3" spans="1:7" ht="22" customHeight="1" x14ac:dyDescent="0.2">
      <c r="A3" s="80" t="s">
        <v>76</v>
      </c>
      <c r="B3" s="60"/>
      <c r="C3" s="60"/>
      <c r="D3" s="60"/>
      <c r="E3" s="60"/>
      <c r="F3" s="60"/>
      <c r="G3" s="60"/>
    </row>
    <row r="4" spans="1:7" ht="10" customHeight="1" x14ac:dyDescent="0.2"/>
    <row r="5" spans="1:7" ht="22" customHeight="1" x14ac:dyDescent="0.2">
      <c r="A5" s="66" t="s">
        <v>77</v>
      </c>
      <c r="B5" s="60"/>
      <c r="C5" s="60"/>
      <c r="D5" s="60"/>
      <c r="E5" s="60"/>
      <c r="F5" s="60"/>
      <c r="G5" s="60"/>
    </row>
    <row r="6" spans="1:7" ht="90" customHeight="1" x14ac:dyDescent="0.2">
      <c r="A6" s="100" t="s">
        <v>78</v>
      </c>
      <c r="B6" s="62"/>
      <c r="C6" s="62"/>
      <c r="D6" s="62"/>
      <c r="E6" s="62"/>
      <c r="F6" s="62"/>
      <c r="G6" s="62"/>
    </row>
    <row r="7" spans="1:7" ht="10" customHeight="1" x14ac:dyDescent="0.2"/>
    <row r="8" spans="1:7" ht="22" customHeight="1" x14ac:dyDescent="0.2">
      <c r="A8" s="99" t="s">
        <v>79</v>
      </c>
      <c r="B8" s="60"/>
      <c r="C8" s="60"/>
      <c r="D8" s="60"/>
      <c r="E8" s="60"/>
      <c r="F8" s="60"/>
      <c r="G8" s="60"/>
    </row>
    <row r="9" spans="1:7" ht="4" customHeight="1" x14ac:dyDescent="0.2">
      <c r="A9" s="2"/>
      <c r="B9" s="2"/>
      <c r="C9" s="2"/>
      <c r="D9" s="2"/>
      <c r="E9" s="2"/>
      <c r="F9" s="2"/>
      <c r="G9" s="2"/>
    </row>
    <row r="10" spans="1:7" ht="28" customHeight="1" x14ac:dyDescent="0.2">
      <c r="A10" s="18" t="s">
        <v>17</v>
      </c>
      <c r="B10" s="18" t="s">
        <v>80</v>
      </c>
      <c r="C10" s="18" t="s">
        <v>31</v>
      </c>
      <c r="D10" s="18" t="s">
        <v>35</v>
      </c>
      <c r="E10" s="18" t="s">
        <v>33</v>
      </c>
      <c r="F10" s="18" t="s">
        <v>81</v>
      </c>
      <c r="G10" s="18" t="s">
        <v>82</v>
      </c>
    </row>
    <row r="11" spans="1:7" ht="20" customHeight="1" x14ac:dyDescent="0.2">
      <c r="A11" s="12">
        <v>1</v>
      </c>
      <c r="B11" s="13" t="str">
        <f>IFERROR(INDEX('DECISION LOG'!$B$35:$B$84,MATCH(1,'DECISION LOG'!$N$35:$N$84,0)),"")</f>
        <v>Approving every supplier invoice and signing off on payments</v>
      </c>
      <c r="C11" s="13" t="str">
        <f>IFERROR(INDEX('DECISION LOG'!$C$35:$C$84,MATCH(1,'DECISION LOG'!$N$35:$N$84,0)),"")</f>
        <v>Administrative</v>
      </c>
      <c r="D11" s="13" t="str">
        <f>IFERROR(INDEX('DECISION LOG'!$H$35:$H$84,MATCH(1,'DECISION LOG'!$N$35:$N$84,0)),"")</f>
        <v>Bookkeeper / Finance Manager</v>
      </c>
      <c r="E11" s="13" t="str">
        <f>IFERROR(INDEX('DECISION LOG'!$I$35:$I$84,MATCH(1,'DECISION LOG'!$N$35:$N$84,0)),"")</f>
        <v>No</v>
      </c>
      <c r="F11" s="14">
        <f t="shared" ref="F11:F25" ca="1" si="0">IF(B11="","",TODAY()+(ROW()-8)*7)</f>
        <v>46114</v>
      </c>
      <c r="G11" s="45"/>
    </row>
    <row r="12" spans="1:7" ht="20" customHeight="1" x14ac:dyDescent="0.2">
      <c r="A12" s="12">
        <v>2</v>
      </c>
      <c r="B12" s="13" t="str">
        <f>IFERROR(INDEX('DECISION LOG'!$B$35:$B$84,MATCH(2,'DECISION LOG'!$N$35:$N$84,0)),"")</f>
        <v>Setting pricing and writing proposals for every new client enquiry</v>
      </c>
      <c r="C12" s="13" t="str">
        <f>IFERROR(INDEX('DECISION LOG'!$C$35:$C$84,MATCH(2,'DECISION LOG'!$N$35:$N$84,0)),"")</f>
        <v>Strategic</v>
      </c>
      <c r="D12" s="13" t="str">
        <f>IFERROR(INDEX('DECISION LOG'!$H$35:$H$84,MATCH(2,'DECISION LOG'!$N$35:$N$84,0)),"")</f>
        <v>Sales Manager (or build a pricing template)</v>
      </c>
      <c r="E12" s="13" t="str">
        <f>IFERROR(INDEX('DECISION LOG'!$I$35:$I$84,MATCH(2,'DECISION LOG'!$N$35:$N$84,0)),"")</f>
        <v>No</v>
      </c>
      <c r="F12" s="14">
        <f t="shared" ca="1" si="0"/>
        <v>46121</v>
      </c>
      <c r="G12" s="45"/>
    </row>
    <row r="13" spans="1:7" ht="20" customHeight="1" x14ac:dyDescent="0.2">
      <c r="A13" s="12">
        <v>3</v>
      </c>
      <c r="B13" s="13" t="str">
        <f>IFERROR(INDEX('DECISION LOG'!$B$35:$B$84,MATCH(3,'DECISION LOG'!$N$35:$N$84,0)),"")</f>
        <v>Scheduling all team and client meetings and diary management</v>
      </c>
      <c r="C13" s="13" t="str">
        <f>IFERROR(INDEX('DECISION LOG'!$C$35:$C$84,MATCH(3,'DECISION LOG'!$N$35:$N$84,0)),"")</f>
        <v>Administrative</v>
      </c>
      <c r="D13" s="13" t="str">
        <f>IFERROR(INDEX('DECISION LOG'!$H$35:$H$84,MATCH(3,'DECISION LOG'!$N$35:$N$84,0)),"")</f>
        <v>EA / Operations VA</v>
      </c>
      <c r="E13" s="13" t="str">
        <f>IFERROR(INDEX('DECISION LOG'!$I$35:$I$84,MATCH(3,'DECISION LOG'!$N$35:$N$84,0)),"")</f>
        <v>No</v>
      </c>
      <c r="F13" s="14">
        <f t="shared" ca="1" si="0"/>
        <v>46128</v>
      </c>
      <c r="G13" s="45"/>
    </row>
    <row r="14" spans="1:7" ht="20" customHeight="1" x14ac:dyDescent="0.2">
      <c r="A14" s="12">
        <v>4</v>
      </c>
      <c r="B14" s="13" t="str">
        <f>IFERROR(INDEX('DECISION LOG'!$B$35:$B$84,MATCH(4,'DECISION LOG'!$N$35:$N$84,0)),"")</f>
        <v/>
      </c>
      <c r="C14" s="13" t="str">
        <f>IFERROR(INDEX('DECISION LOG'!$C$35:$C$84,MATCH(4,'DECISION LOG'!$N$35:$N$84,0)),"")</f>
        <v/>
      </c>
      <c r="D14" s="13" t="str">
        <f>IFERROR(INDEX('DECISION LOG'!$H$35:$H$84,MATCH(4,'DECISION LOG'!$N$35:$N$84,0)),"")</f>
        <v/>
      </c>
      <c r="E14" s="13" t="str">
        <f>IFERROR(INDEX('DECISION LOG'!$I$35:$I$84,MATCH(4,'DECISION LOG'!$N$35:$N$84,0)),"")</f>
        <v/>
      </c>
      <c r="F14" s="14" t="str">
        <f t="shared" ca="1" si="0"/>
        <v/>
      </c>
      <c r="G14" s="45"/>
    </row>
    <row r="15" spans="1:7" ht="20" customHeight="1" x14ac:dyDescent="0.2">
      <c r="A15" s="12">
        <v>5</v>
      </c>
      <c r="B15" s="13" t="str">
        <f>IFERROR(INDEX('DECISION LOG'!$B$35:$B$84,MATCH(5,'DECISION LOG'!$N$35:$N$84,0)),"")</f>
        <v/>
      </c>
      <c r="C15" s="13" t="str">
        <f>IFERROR(INDEX('DECISION LOG'!$C$35:$C$84,MATCH(5,'DECISION LOG'!$N$35:$N$84,0)),"")</f>
        <v/>
      </c>
      <c r="D15" s="13" t="str">
        <f>IFERROR(INDEX('DECISION LOG'!$H$35:$H$84,MATCH(5,'DECISION LOG'!$N$35:$N$84,0)),"")</f>
        <v/>
      </c>
      <c r="E15" s="13" t="str">
        <f>IFERROR(INDEX('DECISION LOG'!$I$35:$I$84,MATCH(5,'DECISION LOG'!$N$35:$N$84,0)),"")</f>
        <v/>
      </c>
      <c r="F15" s="14" t="str">
        <f t="shared" ca="1" si="0"/>
        <v/>
      </c>
      <c r="G15" s="45"/>
    </row>
    <row r="16" spans="1:7" ht="20" customHeight="1" x14ac:dyDescent="0.2">
      <c r="A16" s="12">
        <v>6</v>
      </c>
      <c r="B16" s="13" t="str">
        <f>IFERROR(INDEX('DECISION LOG'!$B$35:$B$84,MATCH(6,'DECISION LOG'!$N$35:$N$84,0)),"")</f>
        <v/>
      </c>
      <c r="C16" s="13" t="str">
        <f>IFERROR(INDEX('DECISION LOG'!$C$35:$C$84,MATCH(6,'DECISION LOG'!$N$35:$N$84,0)),"")</f>
        <v/>
      </c>
      <c r="D16" s="13" t="str">
        <f>IFERROR(INDEX('DECISION LOG'!$H$35:$H$84,MATCH(6,'DECISION LOG'!$N$35:$N$84,0)),"")</f>
        <v/>
      </c>
      <c r="E16" s="13" t="str">
        <f>IFERROR(INDEX('DECISION LOG'!$I$35:$I$84,MATCH(6,'DECISION LOG'!$N$35:$N$84,0)),"")</f>
        <v/>
      </c>
      <c r="F16" s="14" t="str">
        <f t="shared" ca="1" si="0"/>
        <v/>
      </c>
      <c r="G16" s="45"/>
    </row>
    <row r="17" spans="1:7" ht="20" customHeight="1" x14ac:dyDescent="0.2">
      <c r="A17" s="12">
        <v>7</v>
      </c>
      <c r="B17" s="13" t="str">
        <f>IFERROR(INDEX('DECISION LOG'!$B$35:$B$84,MATCH(7,'DECISION LOG'!$N$35:$N$84,0)),"")</f>
        <v/>
      </c>
      <c r="C17" s="13" t="str">
        <f>IFERROR(INDEX('DECISION LOG'!$C$35:$C$84,MATCH(7,'DECISION LOG'!$N$35:$N$84,0)),"")</f>
        <v/>
      </c>
      <c r="D17" s="13" t="str">
        <f>IFERROR(INDEX('DECISION LOG'!$H$35:$H$84,MATCH(7,'DECISION LOG'!$N$35:$N$84,0)),"")</f>
        <v/>
      </c>
      <c r="E17" s="13" t="str">
        <f>IFERROR(INDEX('DECISION LOG'!$I$35:$I$84,MATCH(7,'DECISION LOG'!$N$35:$N$84,0)),"")</f>
        <v/>
      </c>
      <c r="F17" s="14" t="str">
        <f t="shared" ca="1" si="0"/>
        <v/>
      </c>
      <c r="G17" s="45"/>
    </row>
    <row r="18" spans="1:7" ht="20" customHeight="1" x14ac:dyDescent="0.2">
      <c r="A18" s="12">
        <v>8</v>
      </c>
      <c r="B18" s="13" t="str">
        <f>IFERROR(INDEX('DECISION LOG'!$B$35:$B$84,MATCH(8,'DECISION LOG'!$N$35:$N$84,0)),"")</f>
        <v/>
      </c>
      <c r="C18" s="13" t="str">
        <f>IFERROR(INDEX('DECISION LOG'!$C$35:$C$84,MATCH(8,'DECISION LOG'!$N$35:$N$84,0)),"")</f>
        <v/>
      </c>
      <c r="D18" s="13" t="str">
        <f>IFERROR(INDEX('DECISION LOG'!$H$35:$H$84,MATCH(8,'DECISION LOG'!$N$35:$N$84,0)),"")</f>
        <v/>
      </c>
      <c r="E18" s="13" t="str">
        <f>IFERROR(INDEX('DECISION LOG'!$I$35:$I$84,MATCH(8,'DECISION LOG'!$N$35:$N$84,0)),"")</f>
        <v/>
      </c>
      <c r="F18" s="14" t="str">
        <f t="shared" ca="1" si="0"/>
        <v/>
      </c>
      <c r="G18" s="45"/>
    </row>
    <row r="19" spans="1:7" ht="20" customHeight="1" x14ac:dyDescent="0.2">
      <c r="A19" s="12">
        <v>9</v>
      </c>
      <c r="B19" s="13" t="str">
        <f>IFERROR(INDEX('DECISION LOG'!$B$35:$B$84,MATCH(9,'DECISION LOG'!$N$35:$N$84,0)),"")</f>
        <v/>
      </c>
      <c r="C19" s="13" t="str">
        <f>IFERROR(INDEX('DECISION LOG'!$C$35:$C$84,MATCH(9,'DECISION LOG'!$N$35:$N$84,0)),"")</f>
        <v/>
      </c>
      <c r="D19" s="13" t="str">
        <f>IFERROR(INDEX('DECISION LOG'!$H$35:$H$84,MATCH(9,'DECISION LOG'!$N$35:$N$84,0)),"")</f>
        <v/>
      </c>
      <c r="E19" s="13" t="str">
        <f>IFERROR(INDEX('DECISION LOG'!$I$35:$I$84,MATCH(9,'DECISION LOG'!$N$35:$N$84,0)),"")</f>
        <v/>
      </c>
      <c r="F19" s="14" t="str">
        <f t="shared" ca="1" si="0"/>
        <v/>
      </c>
      <c r="G19" s="45"/>
    </row>
    <row r="20" spans="1:7" ht="20" customHeight="1" x14ac:dyDescent="0.2">
      <c r="A20" s="12">
        <v>10</v>
      </c>
      <c r="B20" s="13" t="str">
        <f>IFERROR(INDEX('DECISION LOG'!$B$35:$B$84,MATCH(10,'DECISION LOG'!$N$35:$N$84,0)),"")</f>
        <v/>
      </c>
      <c r="C20" s="13" t="str">
        <f>IFERROR(INDEX('DECISION LOG'!$C$35:$C$84,MATCH(10,'DECISION LOG'!$N$35:$N$84,0)),"")</f>
        <v/>
      </c>
      <c r="D20" s="13" t="str">
        <f>IFERROR(INDEX('DECISION LOG'!$H$35:$H$84,MATCH(10,'DECISION LOG'!$N$35:$N$84,0)),"")</f>
        <v/>
      </c>
      <c r="E20" s="13" t="str">
        <f>IFERROR(INDEX('DECISION LOG'!$I$35:$I$84,MATCH(10,'DECISION LOG'!$N$35:$N$84,0)),"")</f>
        <v/>
      </c>
      <c r="F20" s="14" t="str">
        <f t="shared" ca="1" si="0"/>
        <v/>
      </c>
      <c r="G20" s="45"/>
    </row>
    <row r="21" spans="1:7" ht="20" customHeight="1" x14ac:dyDescent="0.2">
      <c r="A21" s="12">
        <v>11</v>
      </c>
      <c r="B21" s="13" t="str">
        <f>IFERROR(INDEX('DECISION LOG'!$B$35:$B$84,MATCH(11,'DECISION LOG'!$N$35:$N$84,0)),"")</f>
        <v/>
      </c>
      <c r="C21" s="13" t="str">
        <f>IFERROR(INDEX('DECISION LOG'!$C$35:$C$84,MATCH(11,'DECISION LOG'!$N$35:$N$84,0)),"")</f>
        <v/>
      </c>
      <c r="D21" s="13" t="str">
        <f>IFERROR(INDEX('DECISION LOG'!$H$35:$H$84,MATCH(11,'DECISION LOG'!$N$35:$N$84,0)),"")</f>
        <v/>
      </c>
      <c r="E21" s="13" t="str">
        <f>IFERROR(INDEX('DECISION LOG'!$I$35:$I$84,MATCH(11,'DECISION LOG'!$N$35:$N$84,0)),"")</f>
        <v/>
      </c>
      <c r="F21" s="14" t="str">
        <f t="shared" ca="1" si="0"/>
        <v/>
      </c>
      <c r="G21" s="45"/>
    </row>
    <row r="22" spans="1:7" ht="20" customHeight="1" x14ac:dyDescent="0.2">
      <c r="A22" s="12">
        <v>12</v>
      </c>
      <c r="B22" s="13" t="str">
        <f>IFERROR(INDEX('DECISION LOG'!$B$35:$B$84,MATCH(12,'DECISION LOG'!$N$35:$N$84,0)),"")</f>
        <v/>
      </c>
      <c r="C22" s="13" t="str">
        <f>IFERROR(INDEX('DECISION LOG'!$C$35:$C$84,MATCH(12,'DECISION LOG'!$N$35:$N$84,0)),"")</f>
        <v/>
      </c>
      <c r="D22" s="13" t="str">
        <f>IFERROR(INDEX('DECISION LOG'!$H$35:$H$84,MATCH(12,'DECISION LOG'!$N$35:$N$84,0)),"")</f>
        <v/>
      </c>
      <c r="E22" s="13" t="str">
        <f>IFERROR(INDEX('DECISION LOG'!$I$35:$I$84,MATCH(12,'DECISION LOG'!$N$35:$N$84,0)),"")</f>
        <v/>
      </c>
      <c r="F22" s="14" t="str">
        <f t="shared" ca="1" si="0"/>
        <v/>
      </c>
      <c r="G22" s="45"/>
    </row>
    <row r="23" spans="1:7" ht="20" customHeight="1" x14ac:dyDescent="0.2">
      <c r="A23" s="12">
        <v>13</v>
      </c>
      <c r="B23" s="13" t="str">
        <f>IFERROR(INDEX('DECISION LOG'!$B$35:$B$84,MATCH(13,'DECISION LOG'!$N$35:$N$84,0)),"")</f>
        <v/>
      </c>
      <c r="C23" s="13" t="str">
        <f>IFERROR(INDEX('DECISION LOG'!$C$35:$C$84,MATCH(13,'DECISION LOG'!$N$35:$N$84,0)),"")</f>
        <v/>
      </c>
      <c r="D23" s="13" t="str">
        <f>IFERROR(INDEX('DECISION LOG'!$H$35:$H$84,MATCH(13,'DECISION LOG'!$N$35:$N$84,0)),"")</f>
        <v/>
      </c>
      <c r="E23" s="13" t="str">
        <f>IFERROR(INDEX('DECISION LOG'!$I$35:$I$84,MATCH(13,'DECISION LOG'!$N$35:$N$84,0)),"")</f>
        <v/>
      </c>
      <c r="F23" s="14" t="str">
        <f t="shared" ca="1" si="0"/>
        <v/>
      </c>
      <c r="G23" s="45"/>
    </row>
    <row r="24" spans="1:7" ht="20" customHeight="1" x14ac:dyDescent="0.2">
      <c r="A24" s="12">
        <v>14</v>
      </c>
      <c r="B24" s="13" t="str">
        <f>IFERROR(INDEX('DECISION LOG'!$B$35:$B$84,MATCH(14,'DECISION LOG'!$N$35:$N$84,0)),"")</f>
        <v/>
      </c>
      <c r="C24" s="13" t="str">
        <f>IFERROR(INDEX('DECISION LOG'!$C$35:$C$84,MATCH(14,'DECISION LOG'!$N$35:$N$84,0)),"")</f>
        <v/>
      </c>
      <c r="D24" s="13" t="str">
        <f>IFERROR(INDEX('DECISION LOG'!$H$35:$H$84,MATCH(14,'DECISION LOG'!$N$35:$N$84,0)),"")</f>
        <v/>
      </c>
      <c r="E24" s="13" t="str">
        <f>IFERROR(INDEX('DECISION LOG'!$I$35:$I$84,MATCH(14,'DECISION LOG'!$N$35:$N$84,0)),"")</f>
        <v/>
      </c>
      <c r="F24" s="14" t="str">
        <f t="shared" ca="1" si="0"/>
        <v/>
      </c>
      <c r="G24" s="45"/>
    </row>
    <row r="25" spans="1:7" ht="20" customHeight="1" x14ac:dyDescent="0.2">
      <c r="A25" s="12">
        <v>15</v>
      </c>
      <c r="B25" s="13" t="str">
        <f>IFERROR(INDEX('DECISION LOG'!$B$35:$B$84,MATCH(15,'DECISION LOG'!$N$35:$N$84,0)),"")</f>
        <v/>
      </c>
      <c r="C25" s="13" t="str">
        <f>IFERROR(INDEX('DECISION LOG'!$C$35:$C$84,MATCH(15,'DECISION LOG'!$N$35:$N$84,0)),"")</f>
        <v/>
      </c>
      <c r="D25" s="13" t="str">
        <f>IFERROR(INDEX('DECISION LOG'!$H$35:$H$84,MATCH(15,'DECISION LOG'!$N$35:$N$84,0)),"")</f>
        <v/>
      </c>
      <c r="E25" s="13" t="str">
        <f>IFERROR(INDEX('DECISION LOG'!$I$35:$I$84,MATCH(15,'DECISION LOG'!$N$35:$N$84,0)),"")</f>
        <v/>
      </c>
      <c r="F25" s="14" t="str">
        <f t="shared" ca="1" si="0"/>
        <v/>
      </c>
      <c r="G25" s="45"/>
    </row>
    <row r="26" spans="1:7" ht="10" customHeight="1" x14ac:dyDescent="0.2"/>
    <row r="27" spans="1:7" ht="22" customHeight="1" x14ac:dyDescent="0.2">
      <c r="A27" s="98" t="s">
        <v>83</v>
      </c>
      <c r="B27" s="60"/>
      <c r="C27" s="60"/>
      <c r="D27" s="60"/>
      <c r="E27" s="60"/>
      <c r="F27" s="60"/>
      <c r="G27" s="60"/>
    </row>
    <row r="28" spans="1:7" ht="4" customHeight="1" x14ac:dyDescent="0.2">
      <c r="A28" s="20"/>
      <c r="B28" s="20"/>
      <c r="C28" s="20"/>
      <c r="D28" s="20"/>
      <c r="E28" s="20"/>
      <c r="F28" s="20"/>
      <c r="G28" s="20"/>
    </row>
    <row r="29" spans="1:7" ht="28" customHeight="1" x14ac:dyDescent="0.2">
      <c r="A29" s="21" t="s">
        <v>17</v>
      </c>
      <c r="B29" s="21" t="s">
        <v>80</v>
      </c>
      <c r="C29" s="21" t="s">
        <v>31</v>
      </c>
      <c r="D29" s="21" t="s">
        <v>35</v>
      </c>
      <c r="E29" s="21" t="s">
        <v>33</v>
      </c>
      <c r="F29" s="21" t="s">
        <v>81</v>
      </c>
      <c r="G29" s="21" t="s">
        <v>82</v>
      </c>
    </row>
    <row r="30" spans="1:7" ht="20" customHeight="1" x14ac:dyDescent="0.2">
      <c r="A30" s="12">
        <v>1</v>
      </c>
      <c r="B30" s="15" t="str">
        <f>IFERROR(INDEX('DECISION LOG'!$B$35:$B$84,MATCH(1,'DECISION LOG'!$O$35:$O$84,0)),"")</f>
        <v>Responding to every client WhatsApp message and ad hoc question</v>
      </c>
      <c r="C30" s="15" t="str">
        <f>IFERROR(INDEX('DECISION LOG'!$C$35:$C$84,MATCH(1,'DECISION LOG'!$O$35:$O$84,0)),"")</f>
        <v>Operational</v>
      </c>
      <c r="D30" s="15" t="str">
        <f>IFERROR(INDEX('DECISION LOG'!$H$35:$H$84,MATCH(1,'DECISION LOG'!$O$35:$O$84,0)),"")</f>
        <v>Account Manager / VA</v>
      </c>
      <c r="E30" s="15" t="str">
        <f>IFERROR(INDEX('DECISION LOG'!$I$35:$I$84,MATCH(1,'DECISION LOG'!$O$35:$O$84,0)),"")</f>
        <v>Sometimes</v>
      </c>
      <c r="F30" s="16">
        <f t="shared" ref="F30:F39" ca="1" si="1">IF(B30="","",TODAY()+(ROW()-21)*7)</f>
        <v>46156</v>
      </c>
      <c r="G30" s="46"/>
    </row>
    <row r="31" spans="1:7" ht="20" customHeight="1" x14ac:dyDescent="0.2">
      <c r="A31" s="12">
        <v>2</v>
      </c>
      <c r="B31" s="15" t="str">
        <f>IFERROR(INDEX('DECISION LOG'!$B$35:$B$84,MATCH(2,'DECISION LOG'!$O$35:$O$84,0)),"")</f>
        <v/>
      </c>
      <c r="C31" s="15" t="str">
        <f>IFERROR(INDEX('DECISION LOG'!$C$35:$C$84,MATCH(2,'DECISION LOG'!$O$35:$O$84,0)),"")</f>
        <v/>
      </c>
      <c r="D31" s="15" t="str">
        <f>IFERROR(INDEX('DECISION LOG'!$H$35:$H$84,MATCH(2,'DECISION LOG'!$O$35:$O$84,0)),"")</f>
        <v/>
      </c>
      <c r="E31" s="15" t="str">
        <f>IFERROR(INDEX('DECISION LOG'!$I$35:$I$84,MATCH(2,'DECISION LOG'!$O$35:$O$84,0)),"")</f>
        <v/>
      </c>
      <c r="F31" s="16" t="str">
        <f t="shared" ca="1" si="1"/>
        <v/>
      </c>
      <c r="G31" s="46"/>
    </row>
    <row r="32" spans="1:7" ht="20" customHeight="1" x14ac:dyDescent="0.2">
      <c r="A32" s="12">
        <v>3</v>
      </c>
      <c r="B32" s="15" t="str">
        <f>IFERROR(INDEX('DECISION LOG'!$B$35:$B$84,MATCH(3,'DECISION LOG'!$O$35:$O$84,0)),"")</f>
        <v/>
      </c>
      <c r="C32" s="15" t="str">
        <f>IFERROR(INDEX('DECISION LOG'!$C$35:$C$84,MATCH(3,'DECISION LOG'!$O$35:$O$84,0)),"")</f>
        <v/>
      </c>
      <c r="D32" s="15" t="str">
        <f>IFERROR(INDEX('DECISION LOG'!$H$35:$H$84,MATCH(3,'DECISION LOG'!$O$35:$O$84,0)),"")</f>
        <v/>
      </c>
      <c r="E32" s="15" t="str">
        <f>IFERROR(INDEX('DECISION LOG'!$I$35:$I$84,MATCH(3,'DECISION LOG'!$O$35:$O$84,0)),"")</f>
        <v/>
      </c>
      <c r="F32" s="16" t="str">
        <f t="shared" ca="1" si="1"/>
        <v/>
      </c>
      <c r="G32" s="46"/>
    </row>
    <row r="33" spans="1:7" ht="20" customHeight="1" x14ac:dyDescent="0.2">
      <c r="A33" s="12">
        <v>4</v>
      </c>
      <c r="B33" s="15" t="str">
        <f>IFERROR(INDEX('DECISION LOG'!$B$35:$B$84,MATCH(4,'DECISION LOG'!$O$35:$O$84,0)),"")</f>
        <v/>
      </c>
      <c r="C33" s="15" t="str">
        <f>IFERROR(INDEX('DECISION LOG'!$C$35:$C$84,MATCH(4,'DECISION LOG'!$O$35:$O$84,0)),"")</f>
        <v/>
      </c>
      <c r="D33" s="15" t="str">
        <f>IFERROR(INDEX('DECISION LOG'!$H$35:$H$84,MATCH(4,'DECISION LOG'!$O$35:$O$84,0)),"")</f>
        <v/>
      </c>
      <c r="E33" s="15" t="str">
        <f>IFERROR(INDEX('DECISION LOG'!$I$35:$I$84,MATCH(4,'DECISION LOG'!$O$35:$O$84,0)),"")</f>
        <v/>
      </c>
      <c r="F33" s="16" t="str">
        <f t="shared" ca="1" si="1"/>
        <v/>
      </c>
      <c r="G33" s="46"/>
    </row>
    <row r="34" spans="1:7" ht="20" customHeight="1" x14ac:dyDescent="0.2">
      <c r="A34" s="12">
        <v>5</v>
      </c>
      <c r="B34" s="15" t="str">
        <f>IFERROR(INDEX('DECISION LOG'!$B$35:$B$84,MATCH(5,'DECISION LOG'!$O$35:$O$84,0)),"")</f>
        <v/>
      </c>
      <c r="C34" s="15" t="str">
        <f>IFERROR(INDEX('DECISION LOG'!$C$35:$C$84,MATCH(5,'DECISION LOG'!$O$35:$O$84,0)),"")</f>
        <v/>
      </c>
      <c r="D34" s="15" t="str">
        <f>IFERROR(INDEX('DECISION LOG'!$H$35:$H$84,MATCH(5,'DECISION LOG'!$O$35:$O$84,0)),"")</f>
        <v/>
      </c>
      <c r="E34" s="15" t="str">
        <f>IFERROR(INDEX('DECISION LOG'!$I$35:$I$84,MATCH(5,'DECISION LOG'!$O$35:$O$84,0)),"")</f>
        <v/>
      </c>
      <c r="F34" s="16" t="str">
        <f t="shared" ca="1" si="1"/>
        <v/>
      </c>
      <c r="G34" s="46"/>
    </row>
    <row r="35" spans="1:7" ht="20" customHeight="1" x14ac:dyDescent="0.2">
      <c r="A35" s="12">
        <v>6</v>
      </c>
      <c r="B35" s="15" t="str">
        <f>IFERROR(INDEX('DECISION LOG'!$B$35:$B$84,MATCH(6,'DECISION LOG'!$O$35:$O$84,0)),"")</f>
        <v/>
      </c>
      <c r="C35" s="15" t="str">
        <f>IFERROR(INDEX('DECISION LOG'!$C$35:$C$84,MATCH(6,'DECISION LOG'!$O$35:$O$84,0)),"")</f>
        <v/>
      </c>
      <c r="D35" s="15" t="str">
        <f>IFERROR(INDEX('DECISION LOG'!$H$35:$H$84,MATCH(6,'DECISION LOG'!$O$35:$O$84,0)),"")</f>
        <v/>
      </c>
      <c r="E35" s="15" t="str">
        <f>IFERROR(INDEX('DECISION LOG'!$I$35:$I$84,MATCH(6,'DECISION LOG'!$O$35:$O$84,0)),"")</f>
        <v/>
      </c>
      <c r="F35" s="16" t="str">
        <f t="shared" ca="1" si="1"/>
        <v/>
      </c>
      <c r="G35" s="46"/>
    </row>
    <row r="36" spans="1:7" ht="20" customHeight="1" x14ac:dyDescent="0.2">
      <c r="A36" s="12">
        <v>7</v>
      </c>
      <c r="B36" s="15" t="str">
        <f>IFERROR(INDEX('DECISION LOG'!$B$35:$B$84,MATCH(7,'DECISION LOG'!$O$35:$O$84,0)),"")</f>
        <v/>
      </c>
      <c r="C36" s="15" t="str">
        <f>IFERROR(INDEX('DECISION LOG'!$C$35:$C$84,MATCH(7,'DECISION LOG'!$O$35:$O$84,0)),"")</f>
        <v/>
      </c>
      <c r="D36" s="15" t="str">
        <f>IFERROR(INDEX('DECISION LOG'!$H$35:$H$84,MATCH(7,'DECISION LOG'!$O$35:$O$84,0)),"")</f>
        <v/>
      </c>
      <c r="E36" s="15" t="str">
        <f>IFERROR(INDEX('DECISION LOG'!$I$35:$I$84,MATCH(7,'DECISION LOG'!$O$35:$O$84,0)),"")</f>
        <v/>
      </c>
      <c r="F36" s="16" t="str">
        <f t="shared" ca="1" si="1"/>
        <v/>
      </c>
      <c r="G36" s="46"/>
    </row>
    <row r="37" spans="1:7" ht="20" customHeight="1" x14ac:dyDescent="0.2">
      <c r="A37" s="12">
        <v>8</v>
      </c>
      <c r="B37" s="15" t="str">
        <f>IFERROR(INDEX('DECISION LOG'!$B$35:$B$84,MATCH(8,'DECISION LOG'!$O$35:$O$84,0)),"")</f>
        <v/>
      </c>
      <c r="C37" s="15" t="str">
        <f>IFERROR(INDEX('DECISION LOG'!$C$35:$C$84,MATCH(8,'DECISION LOG'!$O$35:$O$84,0)),"")</f>
        <v/>
      </c>
      <c r="D37" s="15" t="str">
        <f>IFERROR(INDEX('DECISION LOG'!$H$35:$H$84,MATCH(8,'DECISION LOG'!$O$35:$O$84,0)),"")</f>
        <v/>
      </c>
      <c r="E37" s="15" t="str">
        <f>IFERROR(INDEX('DECISION LOG'!$I$35:$I$84,MATCH(8,'DECISION LOG'!$O$35:$O$84,0)),"")</f>
        <v/>
      </c>
      <c r="F37" s="16" t="str">
        <f t="shared" ca="1" si="1"/>
        <v/>
      </c>
      <c r="G37" s="46"/>
    </row>
    <row r="38" spans="1:7" ht="20" customHeight="1" x14ac:dyDescent="0.2">
      <c r="A38" s="12">
        <v>9</v>
      </c>
      <c r="B38" s="15" t="str">
        <f>IFERROR(INDEX('DECISION LOG'!$B$35:$B$84,MATCH(9,'DECISION LOG'!$O$35:$O$84,0)),"")</f>
        <v/>
      </c>
      <c r="C38" s="15" t="str">
        <f>IFERROR(INDEX('DECISION LOG'!$C$35:$C$84,MATCH(9,'DECISION LOG'!$O$35:$O$84,0)),"")</f>
        <v/>
      </c>
      <c r="D38" s="15" t="str">
        <f>IFERROR(INDEX('DECISION LOG'!$H$35:$H$84,MATCH(9,'DECISION LOG'!$O$35:$O$84,0)),"")</f>
        <v/>
      </c>
      <c r="E38" s="15" t="str">
        <f>IFERROR(INDEX('DECISION LOG'!$I$35:$I$84,MATCH(9,'DECISION LOG'!$O$35:$O$84,0)),"")</f>
        <v/>
      </c>
      <c r="F38" s="16" t="str">
        <f t="shared" ca="1" si="1"/>
        <v/>
      </c>
      <c r="G38" s="46"/>
    </row>
    <row r="39" spans="1:7" ht="20" customHeight="1" x14ac:dyDescent="0.2">
      <c r="A39" s="12">
        <v>10</v>
      </c>
      <c r="B39" s="15" t="str">
        <f>IFERROR(INDEX('DECISION LOG'!$B$35:$B$84,MATCH(10,'DECISION LOG'!$O$35:$O$84,0)),"")</f>
        <v/>
      </c>
      <c r="C39" s="15" t="str">
        <f>IFERROR(INDEX('DECISION LOG'!$C$35:$C$84,MATCH(10,'DECISION LOG'!$O$35:$O$84,0)),"")</f>
        <v/>
      </c>
      <c r="D39" s="15" t="str">
        <f>IFERROR(INDEX('DECISION LOG'!$H$35:$H$84,MATCH(10,'DECISION LOG'!$O$35:$O$84,0)),"")</f>
        <v/>
      </c>
      <c r="E39" s="15" t="str">
        <f>IFERROR(INDEX('DECISION LOG'!$I$35:$I$84,MATCH(10,'DECISION LOG'!$O$35:$O$84,0)),"")</f>
        <v/>
      </c>
      <c r="F39" s="16" t="str">
        <f t="shared" ca="1" si="1"/>
        <v/>
      </c>
      <c r="G39" s="46"/>
    </row>
    <row r="40" spans="1:7" ht="12" customHeight="1" x14ac:dyDescent="0.2"/>
    <row r="41" spans="1:7" ht="22" customHeight="1" x14ac:dyDescent="0.2">
      <c r="A41" s="66" t="s">
        <v>111</v>
      </c>
      <c r="B41" s="60"/>
      <c r="C41" s="60"/>
      <c r="D41" s="60"/>
      <c r="E41" s="60"/>
      <c r="F41" s="60"/>
      <c r="G41" s="60"/>
    </row>
    <row r="42" spans="1:7" ht="22" customHeight="1" x14ac:dyDescent="0.2">
      <c r="A42" s="97" t="s">
        <v>84</v>
      </c>
      <c r="B42" s="60"/>
      <c r="C42" s="60"/>
      <c r="D42" s="60"/>
      <c r="E42" s="60"/>
      <c r="F42" s="60"/>
      <c r="G42" s="60"/>
    </row>
    <row r="43" spans="1:7" ht="44" customHeight="1" x14ac:dyDescent="0.2">
      <c r="A43" s="67" t="s">
        <v>85</v>
      </c>
      <c r="B43" s="62"/>
      <c r="C43" s="62"/>
      <c r="D43" s="62"/>
      <c r="E43" s="62"/>
      <c r="F43" s="62"/>
      <c r="G43" s="62"/>
    </row>
    <row r="44" spans="1:7" ht="22" customHeight="1" x14ac:dyDescent="0.2">
      <c r="A44" s="97" t="s">
        <v>86</v>
      </c>
      <c r="B44" s="60"/>
      <c r="C44" s="60"/>
      <c r="D44" s="60"/>
      <c r="E44" s="60"/>
      <c r="F44" s="60"/>
      <c r="G44" s="60"/>
    </row>
    <row r="45" spans="1:7" ht="44" customHeight="1" x14ac:dyDescent="0.2">
      <c r="A45" s="67" t="s">
        <v>87</v>
      </c>
      <c r="B45" s="62"/>
      <c r="C45" s="62"/>
      <c r="D45" s="62"/>
      <c r="E45" s="62"/>
      <c r="F45" s="62"/>
      <c r="G45" s="62"/>
    </row>
    <row r="46" spans="1:7" ht="22" customHeight="1" x14ac:dyDescent="0.2">
      <c r="A46" s="97" t="s">
        <v>88</v>
      </c>
      <c r="B46" s="60"/>
      <c r="C46" s="60"/>
      <c r="D46" s="60"/>
      <c r="E46" s="60"/>
      <c r="F46" s="60"/>
      <c r="G46" s="60"/>
    </row>
    <row r="47" spans="1:7" ht="44" customHeight="1" x14ac:dyDescent="0.2">
      <c r="A47" s="67" t="s">
        <v>89</v>
      </c>
      <c r="B47" s="62"/>
      <c r="C47" s="62"/>
      <c r="D47" s="62"/>
      <c r="E47" s="62"/>
      <c r="F47" s="62"/>
      <c r="G47" s="62"/>
    </row>
    <row r="48" spans="1:7" ht="10" customHeight="1" x14ac:dyDescent="0.2"/>
    <row r="49" spans="1:7" ht="22" customHeight="1" x14ac:dyDescent="0.2">
      <c r="A49" s="66" t="s">
        <v>90</v>
      </c>
      <c r="B49" s="60"/>
      <c r="C49" s="60"/>
      <c r="D49" s="60"/>
      <c r="E49" s="60"/>
      <c r="F49" s="60"/>
      <c r="G49" s="60"/>
    </row>
    <row r="50" spans="1:7" ht="70" customHeight="1" x14ac:dyDescent="0.2">
      <c r="A50" s="96" t="s">
        <v>91</v>
      </c>
      <c r="B50" s="62"/>
      <c r="C50" s="62"/>
      <c r="D50" s="62"/>
      <c r="E50" s="62"/>
      <c r="F50" s="62"/>
      <c r="G50" s="62"/>
    </row>
    <row r="52" spans="1:7" ht="4" customHeight="1" x14ac:dyDescent="0.2">
      <c r="A52" s="2"/>
      <c r="B52" s="2"/>
      <c r="C52" s="2"/>
      <c r="D52" s="2"/>
      <c r="E52" s="2"/>
      <c r="F52" s="2"/>
      <c r="G52" s="2"/>
    </row>
    <row r="53" spans="1:7" ht="18" customHeight="1" x14ac:dyDescent="0.2">
      <c r="A53" s="59" t="s">
        <v>13</v>
      </c>
      <c r="B53" s="60"/>
      <c r="C53" s="60"/>
      <c r="D53" s="60"/>
      <c r="E53" s="60"/>
      <c r="F53" s="60"/>
      <c r="G53" s="60"/>
    </row>
  </sheetData>
  <sheetProtection sheet="1" objects="1" scenarios="1"/>
  <mergeCells count="16">
    <mergeCell ref="A45:G45"/>
    <mergeCell ref="A53:G53"/>
    <mergeCell ref="A50:G50"/>
    <mergeCell ref="A2:G2"/>
    <mergeCell ref="A42:G42"/>
    <mergeCell ref="A43:G43"/>
    <mergeCell ref="A41:G41"/>
    <mergeCell ref="A49:G49"/>
    <mergeCell ref="A47:G47"/>
    <mergeCell ref="A5:G5"/>
    <mergeCell ref="A46:G46"/>
    <mergeCell ref="A44:G44"/>
    <mergeCell ref="A27:G27"/>
    <mergeCell ref="A8:G8"/>
    <mergeCell ref="A3:G3"/>
    <mergeCell ref="A6:G6"/>
  </mergeCells>
  <dataValidations count="1">
    <dataValidation type="list" allowBlank="1" sqref="G11 G12 G13 G14 G15 G16 G17 G18 G19 G20 G21 G22 G23 G24 G25 G30 G31 G32 G33 G34 G35 G36 G37 G38 G39" xr:uid="{00000000-0002-0000-0300-000000000000}">
      <formula1>"✅ Yes,❌ No,🔄 In Progress"</formula1>
    </dataValidation>
  </dataValidations>
  <hyperlinks>
    <hyperlink ref="A50" r:id="rId1" xr:uid="{00000000-0004-0000-0300-000000000000}"/>
  </hyperlinks>
  <pageMargins left="0.75" right="0.75" top="1" bottom="1" header="0.5" footer="0.5"/>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F6900"/>
  </sheetPr>
  <dimension ref="A1:V37"/>
  <sheetViews>
    <sheetView showGridLines="0" zoomScale="140" zoomScaleNormal="140" workbookViewId="0">
      <selection activeCell="A2" sqref="A2:V2"/>
    </sheetView>
  </sheetViews>
  <sheetFormatPr baseColWidth="10" defaultColWidth="8.83203125" defaultRowHeight="15" x14ac:dyDescent="0.2"/>
  <cols>
    <col min="1" max="1" width="4" customWidth="1"/>
    <col min="2" max="2" width="16.6640625" customWidth="1"/>
    <col min="3" max="3" width="26" customWidth="1"/>
    <col min="4" max="4" width="16" customWidth="1"/>
    <col min="5" max="5" width="9" customWidth="1"/>
    <col min="6" max="6" width="11" customWidth="1"/>
    <col min="7" max="22" width="5" customWidth="1"/>
  </cols>
  <sheetData>
    <row r="1" spans="1:22" ht="6" customHeight="1" x14ac:dyDescent="0.2">
      <c r="A1" s="1"/>
      <c r="B1" s="1"/>
      <c r="C1" s="1"/>
      <c r="D1" s="1"/>
      <c r="E1" s="1"/>
      <c r="F1" s="1"/>
      <c r="G1" s="1"/>
      <c r="H1" s="1"/>
      <c r="I1" s="1"/>
      <c r="J1" s="1"/>
      <c r="K1" s="1"/>
      <c r="L1" s="1"/>
      <c r="M1" s="1"/>
      <c r="N1" s="1"/>
      <c r="O1" s="1"/>
      <c r="P1" s="1"/>
      <c r="Q1" s="1"/>
      <c r="R1" s="1"/>
      <c r="S1" s="1"/>
      <c r="T1" s="1"/>
      <c r="U1" s="1"/>
      <c r="V1" s="1"/>
    </row>
    <row r="2" spans="1:22" ht="38" customHeight="1" x14ac:dyDescent="0.2">
      <c r="A2" s="74" t="s">
        <v>92</v>
      </c>
      <c r="B2" s="60"/>
      <c r="C2" s="60"/>
      <c r="D2" s="60"/>
      <c r="E2" s="60"/>
      <c r="F2" s="60"/>
      <c r="G2" s="60"/>
      <c r="H2" s="60"/>
      <c r="I2" s="60"/>
      <c r="J2" s="60"/>
      <c r="K2" s="60"/>
      <c r="L2" s="60"/>
      <c r="M2" s="60"/>
      <c r="N2" s="60"/>
      <c r="O2" s="60"/>
      <c r="P2" s="60"/>
      <c r="Q2" s="60"/>
      <c r="R2" s="60"/>
      <c r="S2" s="60"/>
      <c r="T2" s="60"/>
      <c r="U2" s="60"/>
      <c r="V2" s="60"/>
    </row>
    <row r="3" spans="1:22" ht="28" customHeight="1" x14ac:dyDescent="0.2">
      <c r="A3" s="90" t="s">
        <v>93</v>
      </c>
      <c r="B3" s="62"/>
      <c r="C3" s="62"/>
      <c r="D3" s="62"/>
      <c r="E3" s="62"/>
      <c r="F3" s="62"/>
      <c r="G3" s="62"/>
      <c r="H3" s="62"/>
      <c r="I3" s="62"/>
      <c r="J3" s="62"/>
      <c r="K3" s="62"/>
      <c r="L3" s="62"/>
      <c r="M3" s="62"/>
      <c r="N3" s="62"/>
      <c r="O3" s="62"/>
      <c r="P3" s="62"/>
      <c r="Q3" s="62"/>
      <c r="R3" s="62"/>
      <c r="S3" s="62"/>
      <c r="T3" s="62"/>
      <c r="U3" s="62"/>
      <c r="V3" s="62"/>
    </row>
    <row r="4" spans="1:22" ht="22" customHeight="1" x14ac:dyDescent="0.2">
      <c r="A4" s="101" t="s">
        <v>94</v>
      </c>
      <c r="B4" s="62"/>
      <c r="C4" s="103" t="s">
        <v>95</v>
      </c>
      <c r="D4" s="62"/>
      <c r="E4" s="102" t="str">
        <f ca="1">"Today: "&amp;TEXT(TODAY(),"dd-mmm-yyyy")</f>
        <v>Today: 12-Mar-2026</v>
      </c>
      <c r="F4" s="62"/>
    </row>
    <row r="5" spans="1:22" ht="5" customHeight="1" x14ac:dyDescent="0.2"/>
    <row r="6" spans="1:22" ht="4" customHeight="1" x14ac:dyDescent="0.2">
      <c r="A6" s="2"/>
      <c r="B6" s="2"/>
      <c r="C6" s="2"/>
      <c r="D6" s="2"/>
      <c r="E6" s="2"/>
      <c r="F6" s="2"/>
      <c r="G6" s="2"/>
      <c r="H6" s="2"/>
      <c r="I6" s="2"/>
      <c r="J6" s="2"/>
      <c r="K6" s="2"/>
      <c r="L6" s="2"/>
      <c r="M6" s="2"/>
      <c r="N6" s="2"/>
      <c r="O6" s="2"/>
      <c r="P6" s="2"/>
      <c r="Q6" s="2"/>
      <c r="R6" s="2"/>
      <c r="S6" s="2"/>
      <c r="T6" s="2"/>
      <c r="U6" s="2"/>
      <c r="V6" s="2"/>
    </row>
    <row r="7" spans="1:22" ht="24" customHeight="1" x14ac:dyDescent="0.2">
      <c r="A7" s="22" t="s">
        <v>17</v>
      </c>
      <c r="B7" s="22" t="s">
        <v>36</v>
      </c>
      <c r="C7" s="22" t="s">
        <v>80</v>
      </c>
      <c r="D7" s="22" t="s">
        <v>35</v>
      </c>
      <c r="E7" s="22" t="s">
        <v>96</v>
      </c>
      <c r="F7" s="22" t="s">
        <v>97</v>
      </c>
      <c r="G7" s="24" t="str">
        <f ca="1">TEXT(TODAY()+0,"d-mmm")</f>
        <v>12-Mar</v>
      </c>
      <c r="H7" s="24" t="str">
        <f ca="1">TEXT(TODAY()+7,"d-mmm")</f>
        <v>19-Mar</v>
      </c>
      <c r="I7" s="24" t="str">
        <f ca="1">TEXT(TODAY()+14,"d-mmm")</f>
        <v>26-Mar</v>
      </c>
      <c r="J7" s="24" t="str">
        <f ca="1">TEXT(TODAY()+21,"d-mmm")</f>
        <v>2-Apr</v>
      </c>
      <c r="K7" s="24" t="str">
        <f ca="1">TEXT(TODAY()+28,"d-mmm")</f>
        <v>9-Apr</v>
      </c>
      <c r="L7" s="24" t="str">
        <f ca="1">TEXT(TODAY()+35,"d-mmm")</f>
        <v>16-Apr</v>
      </c>
      <c r="M7" s="24" t="str">
        <f ca="1">TEXT(TODAY()+42,"d-mmm")</f>
        <v>23-Apr</v>
      </c>
      <c r="N7" s="24" t="str">
        <f ca="1">TEXT(TODAY()+49,"d-mmm")</f>
        <v>30-Apr</v>
      </c>
      <c r="O7" s="24" t="str">
        <f ca="1">TEXT(TODAY()+56,"d-mmm")</f>
        <v>7-May</v>
      </c>
      <c r="P7" s="24" t="str">
        <f ca="1">TEXT(TODAY()+63,"d-mmm")</f>
        <v>14-May</v>
      </c>
      <c r="Q7" s="24" t="str">
        <f ca="1">TEXT(TODAY()+70,"d-mmm")</f>
        <v>21-May</v>
      </c>
      <c r="R7" s="24" t="str">
        <f ca="1">TEXT(TODAY()+77,"d-mmm")</f>
        <v>28-May</v>
      </c>
      <c r="S7" s="24" t="str">
        <f ca="1">TEXT(TODAY()+84,"d-mmm")</f>
        <v>4-Jun</v>
      </c>
      <c r="T7" s="24" t="str">
        <f ca="1">TEXT(TODAY()+91,"d-mmm")</f>
        <v>11-Jun</v>
      </c>
      <c r="U7" s="24" t="str">
        <f ca="1">TEXT(TODAY()+98,"d-mmm")</f>
        <v>18-Jun</v>
      </c>
      <c r="V7" s="24" t="str">
        <f ca="1">TEXT(TODAY()+105,"d-mmm")</f>
        <v>25-Jun</v>
      </c>
    </row>
    <row r="8" spans="1:22" ht="18" customHeight="1" x14ac:dyDescent="0.2">
      <c r="A8" s="99" t="s">
        <v>98</v>
      </c>
      <c r="B8" s="60"/>
      <c r="C8" s="60"/>
      <c r="D8" s="60"/>
      <c r="E8" s="60"/>
      <c r="F8" s="60"/>
      <c r="G8" s="60"/>
      <c r="H8" s="60"/>
      <c r="I8" s="60"/>
      <c r="J8" s="60"/>
      <c r="K8" s="60"/>
      <c r="L8" s="60"/>
      <c r="M8" s="60"/>
      <c r="N8" s="60"/>
      <c r="O8" s="60"/>
      <c r="P8" s="60"/>
      <c r="Q8" s="60"/>
      <c r="R8" s="60"/>
      <c r="S8" s="60"/>
      <c r="T8" s="60"/>
      <c r="U8" s="60"/>
      <c r="V8" s="60"/>
    </row>
    <row r="9" spans="1:22" ht="26" x14ac:dyDescent="0.2">
      <c r="A9" s="17">
        <v>1</v>
      </c>
      <c r="B9" s="47">
        <f>'ACTION PLAN'!A11</f>
        <v>1</v>
      </c>
      <c r="C9" s="47" t="str">
        <f>'ACTION PLAN'!B11</f>
        <v>Approving every supplier invoice and signing off on payments</v>
      </c>
      <c r="D9" s="47" t="str">
        <f>'ACTION PLAN'!D11</f>
        <v>Bookkeeper / Finance Manager</v>
      </c>
      <c r="E9" s="48">
        <f t="shared" ref="E9:E23" ca="1" si="0">IF(C9="","",TODAY()+(ROW()-9)*7)</f>
        <v>46093</v>
      </c>
      <c r="F9" s="49">
        <f ca="1">'ACTION PLAN'!F11</f>
        <v>46114</v>
      </c>
      <c r="G9" s="27" t="str">
        <f ca="1">IF($C9="","",IF(TODAY()+0&lt;=$F9,"⚪",""))</f>
        <v>⚪</v>
      </c>
      <c r="H9" s="27" t="str">
        <f t="shared" ref="H9:H23" ca="1" si="1">IF($C9="","",IF(TODAY()+7&lt;=$F9,"⚪",""))</f>
        <v>⚪</v>
      </c>
      <c r="I9" s="27" t="str">
        <f t="shared" ref="I9:I23" ca="1" si="2">IF($C9="","",IF(TODAY()+14&lt;=$F9,"⚪",""))</f>
        <v>⚪</v>
      </c>
      <c r="J9" s="27" t="str">
        <f t="shared" ref="J9:J23" ca="1" si="3">IF($C9="","",IF(TODAY()+21&lt;=$F9,"⚪",""))</f>
        <v>⚪</v>
      </c>
      <c r="K9" s="27" t="str">
        <f t="shared" ref="K9:K23" ca="1" si="4">IF($C9="","",IF(TODAY()+28&lt;=$F9,"⚪",""))</f>
        <v/>
      </c>
      <c r="L9" s="27" t="str">
        <f t="shared" ref="L9:L23" ca="1" si="5">IF($C9="","",IF(TODAY()+35&lt;=$F9,"⚪",""))</f>
        <v/>
      </c>
      <c r="M9" s="27" t="str">
        <f t="shared" ref="M9:M23" ca="1" si="6">IF($C9="","",IF(TODAY()+42&lt;=$F9,"⚪",""))</f>
        <v/>
      </c>
      <c r="N9" s="27" t="str">
        <f t="shared" ref="N9:N23" ca="1" si="7">IF($C9="","",IF(TODAY()+49&lt;=$F9,"⚪",""))</f>
        <v/>
      </c>
      <c r="O9" s="27" t="str">
        <f t="shared" ref="O9:O23" ca="1" si="8">IF($C9="","",IF(TODAY()+56&lt;=$F9,"⚪",""))</f>
        <v/>
      </c>
      <c r="P9" s="27" t="str">
        <f t="shared" ref="P9:P23" ca="1" si="9">IF($C9="","",IF(TODAY()+63&lt;=$F9,"⚪",""))</f>
        <v/>
      </c>
      <c r="Q9" s="27" t="str">
        <f t="shared" ref="Q9:Q23" ca="1" si="10">IF($C9="","",IF(TODAY()+70&lt;=$F9,"⚪",""))</f>
        <v/>
      </c>
      <c r="R9" s="27" t="str">
        <f t="shared" ref="R9:R23" ca="1" si="11">IF($C9="","",IF(TODAY()+77&lt;=$F9,"⚪",""))</f>
        <v/>
      </c>
      <c r="S9" s="27" t="str">
        <f t="shared" ref="S9:S23" ca="1" si="12">IF($C9="","",IF(TODAY()+84&lt;=$F9,"⚪",""))</f>
        <v/>
      </c>
      <c r="T9" s="27" t="str">
        <f t="shared" ref="T9:T23" ca="1" si="13">IF($C9="","",IF(TODAY()+91&lt;=$F9,"⚪",""))</f>
        <v/>
      </c>
      <c r="U9" s="27" t="str">
        <f t="shared" ref="U9:U23" ca="1" si="14">IF($C9="","",IF(TODAY()+98&lt;=$F9,"⚪",""))</f>
        <v/>
      </c>
      <c r="V9" s="27" t="str">
        <f t="shared" ref="V9:V23" ca="1" si="15">IF($C9="","",IF(TODAY()+105&lt;=$F9,"⚪",""))</f>
        <v/>
      </c>
    </row>
    <row r="10" spans="1:22" ht="39" x14ac:dyDescent="0.2">
      <c r="A10" s="17">
        <v>2</v>
      </c>
      <c r="B10" s="50">
        <f>'ACTION PLAN'!A12</f>
        <v>2</v>
      </c>
      <c r="C10" s="50" t="str">
        <f>'ACTION PLAN'!B12</f>
        <v>Setting pricing and writing proposals for every new client enquiry</v>
      </c>
      <c r="D10" s="50" t="str">
        <f>'ACTION PLAN'!D12</f>
        <v>Sales Manager (or build a pricing template)</v>
      </c>
      <c r="E10" s="51">
        <f t="shared" ca="1" si="0"/>
        <v>46100</v>
      </c>
      <c r="F10" s="52">
        <f ca="1">'ACTION PLAN'!F12</f>
        <v>46121</v>
      </c>
      <c r="G10" s="27" t="str">
        <f t="shared" ref="G10:G23" ca="1" si="16">IF($C10="","",IF(TODAY()+0&lt;=$F10,"⚪",""))</f>
        <v>⚪</v>
      </c>
      <c r="H10" s="27" t="str">
        <f t="shared" ca="1" si="1"/>
        <v>⚪</v>
      </c>
      <c r="I10" s="27" t="str">
        <f t="shared" ca="1" si="2"/>
        <v>⚪</v>
      </c>
      <c r="J10" s="27" t="str">
        <f t="shared" ca="1" si="3"/>
        <v>⚪</v>
      </c>
      <c r="K10" s="27" t="str">
        <f t="shared" ca="1" si="4"/>
        <v>⚪</v>
      </c>
      <c r="L10" s="27" t="str">
        <f t="shared" ca="1" si="5"/>
        <v/>
      </c>
      <c r="M10" s="27" t="str">
        <f t="shared" ca="1" si="6"/>
        <v/>
      </c>
      <c r="N10" s="27" t="str">
        <f t="shared" ca="1" si="7"/>
        <v/>
      </c>
      <c r="O10" s="27" t="str">
        <f t="shared" ca="1" si="8"/>
        <v/>
      </c>
      <c r="P10" s="27" t="str">
        <f t="shared" ca="1" si="9"/>
        <v/>
      </c>
      <c r="Q10" s="27" t="str">
        <f t="shared" ca="1" si="10"/>
        <v/>
      </c>
      <c r="R10" s="27" t="str">
        <f t="shared" ca="1" si="11"/>
        <v/>
      </c>
      <c r="S10" s="27" t="str">
        <f t="shared" ca="1" si="12"/>
        <v/>
      </c>
      <c r="T10" s="27" t="str">
        <f t="shared" ca="1" si="13"/>
        <v/>
      </c>
      <c r="U10" s="27" t="str">
        <f t="shared" ca="1" si="14"/>
        <v/>
      </c>
      <c r="V10" s="27" t="str">
        <f t="shared" ca="1" si="15"/>
        <v/>
      </c>
    </row>
    <row r="11" spans="1:22" ht="26" x14ac:dyDescent="0.2">
      <c r="A11" s="17">
        <v>3</v>
      </c>
      <c r="B11" s="47">
        <f>'ACTION PLAN'!A13</f>
        <v>3</v>
      </c>
      <c r="C11" s="47" t="str">
        <f>'ACTION PLAN'!B13</f>
        <v>Scheduling all team and client meetings and diary management</v>
      </c>
      <c r="D11" s="47" t="str">
        <f>'ACTION PLAN'!D13</f>
        <v>EA / Operations VA</v>
      </c>
      <c r="E11" s="48">
        <f t="shared" ca="1" si="0"/>
        <v>46107</v>
      </c>
      <c r="F11" s="49">
        <f ca="1">'ACTION PLAN'!F13</f>
        <v>46128</v>
      </c>
      <c r="G11" s="27" t="str">
        <f t="shared" ca="1" si="16"/>
        <v>⚪</v>
      </c>
      <c r="H11" s="27" t="str">
        <f t="shared" ca="1" si="1"/>
        <v>⚪</v>
      </c>
      <c r="I11" s="27" t="str">
        <f t="shared" ca="1" si="2"/>
        <v>⚪</v>
      </c>
      <c r="J11" s="27" t="str">
        <f t="shared" ca="1" si="3"/>
        <v>⚪</v>
      </c>
      <c r="K11" s="27" t="str">
        <f t="shared" ca="1" si="4"/>
        <v>⚪</v>
      </c>
      <c r="L11" s="27" t="str">
        <f t="shared" ca="1" si="5"/>
        <v>⚪</v>
      </c>
      <c r="M11" s="27" t="str">
        <f t="shared" ca="1" si="6"/>
        <v/>
      </c>
      <c r="N11" s="27" t="str">
        <f t="shared" ca="1" si="7"/>
        <v/>
      </c>
      <c r="O11" s="27" t="str">
        <f t="shared" ca="1" si="8"/>
        <v/>
      </c>
      <c r="P11" s="27" t="str">
        <f t="shared" ca="1" si="9"/>
        <v/>
      </c>
      <c r="Q11" s="27" t="str">
        <f t="shared" ca="1" si="10"/>
        <v/>
      </c>
      <c r="R11" s="27" t="str">
        <f t="shared" ca="1" si="11"/>
        <v/>
      </c>
      <c r="S11" s="27" t="str">
        <f t="shared" ca="1" si="12"/>
        <v/>
      </c>
      <c r="T11" s="27" t="str">
        <f t="shared" ca="1" si="13"/>
        <v/>
      </c>
      <c r="U11" s="27" t="str">
        <f t="shared" ca="1" si="14"/>
        <v/>
      </c>
      <c r="V11" s="27" t="str">
        <f t="shared" ca="1" si="15"/>
        <v/>
      </c>
    </row>
    <row r="12" spans="1:22" ht="20" customHeight="1" x14ac:dyDescent="0.2">
      <c r="A12" s="17">
        <v>4</v>
      </c>
      <c r="B12" s="50">
        <f>'ACTION PLAN'!A14</f>
        <v>4</v>
      </c>
      <c r="C12" s="50" t="str">
        <f>'ACTION PLAN'!B14</f>
        <v/>
      </c>
      <c r="D12" s="50" t="str">
        <f>'ACTION PLAN'!D14</f>
        <v/>
      </c>
      <c r="E12" s="51" t="str">
        <f t="shared" ca="1" si="0"/>
        <v/>
      </c>
      <c r="F12" s="52" t="str">
        <f ca="1">'ACTION PLAN'!F14</f>
        <v/>
      </c>
      <c r="G12" s="27" t="str">
        <f t="shared" ca="1" si="16"/>
        <v/>
      </c>
      <c r="H12" s="27" t="str">
        <f t="shared" ca="1" si="1"/>
        <v/>
      </c>
      <c r="I12" s="27" t="str">
        <f t="shared" ca="1" si="2"/>
        <v/>
      </c>
      <c r="J12" s="27" t="str">
        <f t="shared" ca="1" si="3"/>
        <v/>
      </c>
      <c r="K12" s="27" t="str">
        <f t="shared" ca="1" si="4"/>
        <v/>
      </c>
      <c r="L12" s="27" t="str">
        <f t="shared" ca="1" si="5"/>
        <v/>
      </c>
      <c r="M12" s="27" t="str">
        <f t="shared" ca="1" si="6"/>
        <v/>
      </c>
      <c r="N12" s="27" t="str">
        <f t="shared" ca="1" si="7"/>
        <v/>
      </c>
      <c r="O12" s="27" t="str">
        <f t="shared" ca="1" si="8"/>
        <v/>
      </c>
      <c r="P12" s="27" t="str">
        <f t="shared" ca="1" si="9"/>
        <v/>
      </c>
      <c r="Q12" s="27" t="str">
        <f t="shared" ca="1" si="10"/>
        <v/>
      </c>
      <c r="R12" s="27" t="str">
        <f t="shared" ca="1" si="11"/>
        <v/>
      </c>
      <c r="S12" s="27" t="str">
        <f t="shared" ca="1" si="12"/>
        <v/>
      </c>
      <c r="T12" s="27" t="str">
        <f t="shared" ca="1" si="13"/>
        <v/>
      </c>
      <c r="U12" s="27" t="str">
        <f t="shared" ca="1" si="14"/>
        <v/>
      </c>
      <c r="V12" s="27" t="str">
        <f t="shared" ca="1" si="15"/>
        <v/>
      </c>
    </row>
    <row r="13" spans="1:22" ht="20" customHeight="1" x14ac:dyDescent="0.2">
      <c r="A13" s="17">
        <v>5</v>
      </c>
      <c r="B13" s="47">
        <f>'ACTION PLAN'!A15</f>
        <v>5</v>
      </c>
      <c r="C13" s="47" t="str">
        <f>'ACTION PLAN'!B15</f>
        <v/>
      </c>
      <c r="D13" s="47" t="str">
        <f>'ACTION PLAN'!D15</f>
        <v/>
      </c>
      <c r="E13" s="48" t="str">
        <f t="shared" ca="1" si="0"/>
        <v/>
      </c>
      <c r="F13" s="49" t="str">
        <f ca="1">'ACTION PLAN'!F15</f>
        <v/>
      </c>
      <c r="G13" s="27" t="str">
        <f t="shared" ca="1" si="16"/>
        <v/>
      </c>
      <c r="H13" s="27" t="str">
        <f t="shared" ca="1" si="1"/>
        <v/>
      </c>
      <c r="I13" s="27" t="str">
        <f t="shared" ca="1" si="2"/>
        <v/>
      </c>
      <c r="J13" s="27" t="str">
        <f t="shared" ca="1" si="3"/>
        <v/>
      </c>
      <c r="K13" s="27" t="str">
        <f t="shared" ca="1" si="4"/>
        <v/>
      </c>
      <c r="L13" s="27" t="str">
        <f t="shared" ca="1" si="5"/>
        <v/>
      </c>
      <c r="M13" s="27" t="str">
        <f t="shared" ca="1" si="6"/>
        <v/>
      </c>
      <c r="N13" s="27" t="str">
        <f t="shared" ca="1" si="7"/>
        <v/>
      </c>
      <c r="O13" s="27" t="str">
        <f t="shared" ca="1" si="8"/>
        <v/>
      </c>
      <c r="P13" s="27" t="str">
        <f t="shared" ca="1" si="9"/>
        <v/>
      </c>
      <c r="Q13" s="27" t="str">
        <f t="shared" ca="1" si="10"/>
        <v/>
      </c>
      <c r="R13" s="27" t="str">
        <f t="shared" ca="1" si="11"/>
        <v/>
      </c>
      <c r="S13" s="27" t="str">
        <f t="shared" ca="1" si="12"/>
        <v/>
      </c>
      <c r="T13" s="27" t="str">
        <f t="shared" ca="1" si="13"/>
        <v/>
      </c>
      <c r="U13" s="27" t="str">
        <f t="shared" ca="1" si="14"/>
        <v/>
      </c>
      <c r="V13" s="27" t="str">
        <f t="shared" ca="1" si="15"/>
        <v/>
      </c>
    </row>
    <row r="14" spans="1:22" ht="20" customHeight="1" x14ac:dyDescent="0.2">
      <c r="A14" s="17">
        <v>6</v>
      </c>
      <c r="B14" s="50">
        <f>'ACTION PLAN'!A16</f>
        <v>6</v>
      </c>
      <c r="C14" s="50" t="str">
        <f>'ACTION PLAN'!B16</f>
        <v/>
      </c>
      <c r="D14" s="50" t="str">
        <f>'ACTION PLAN'!D16</f>
        <v/>
      </c>
      <c r="E14" s="51" t="str">
        <f t="shared" ca="1" si="0"/>
        <v/>
      </c>
      <c r="F14" s="52" t="str">
        <f ca="1">'ACTION PLAN'!F16</f>
        <v/>
      </c>
      <c r="G14" s="27" t="str">
        <f t="shared" ca="1" si="16"/>
        <v/>
      </c>
      <c r="H14" s="27" t="str">
        <f t="shared" ca="1" si="1"/>
        <v/>
      </c>
      <c r="I14" s="27" t="str">
        <f t="shared" ca="1" si="2"/>
        <v/>
      </c>
      <c r="J14" s="27" t="str">
        <f t="shared" ca="1" si="3"/>
        <v/>
      </c>
      <c r="K14" s="27" t="str">
        <f t="shared" ca="1" si="4"/>
        <v/>
      </c>
      <c r="L14" s="27" t="str">
        <f t="shared" ca="1" si="5"/>
        <v/>
      </c>
      <c r="M14" s="27" t="str">
        <f t="shared" ca="1" si="6"/>
        <v/>
      </c>
      <c r="N14" s="27" t="str">
        <f t="shared" ca="1" si="7"/>
        <v/>
      </c>
      <c r="O14" s="27" t="str">
        <f t="shared" ca="1" si="8"/>
        <v/>
      </c>
      <c r="P14" s="27" t="str">
        <f t="shared" ca="1" si="9"/>
        <v/>
      </c>
      <c r="Q14" s="27" t="str">
        <f t="shared" ca="1" si="10"/>
        <v/>
      </c>
      <c r="R14" s="27" t="str">
        <f t="shared" ca="1" si="11"/>
        <v/>
      </c>
      <c r="S14" s="27" t="str">
        <f t="shared" ca="1" si="12"/>
        <v/>
      </c>
      <c r="T14" s="27" t="str">
        <f t="shared" ca="1" si="13"/>
        <v/>
      </c>
      <c r="U14" s="27" t="str">
        <f t="shared" ca="1" si="14"/>
        <v/>
      </c>
      <c r="V14" s="27" t="str">
        <f t="shared" ca="1" si="15"/>
        <v/>
      </c>
    </row>
    <row r="15" spans="1:22" ht="20" customHeight="1" x14ac:dyDescent="0.2">
      <c r="A15" s="17">
        <v>7</v>
      </c>
      <c r="B15" s="47">
        <f>'ACTION PLAN'!A17</f>
        <v>7</v>
      </c>
      <c r="C15" s="47" t="str">
        <f>'ACTION PLAN'!B17</f>
        <v/>
      </c>
      <c r="D15" s="47" t="str">
        <f>'ACTION PLAN'!D17</f>
        <v/>
      </c>
      <c r="E15" s="48" t="str">
        <f t="shared" ca="1" si="0"/>
        <v/>
      </c>
      <c r="F15" s="49" t="str">
        <f ca="1">'ACTION PLAN'!F17</f>
        <v/>
      </c>
      <c r="G15" s="27" t="str">
        <f t="shared" ca="1" si="16"/>
        <v/>
      </c>
      <c r="H15" s="27" t="str">
        <f t="shared" ca="1" si="1"/>
        <v/>
      </c>
      <c r="I15" s="27" t="str">
        <f t="shared" ca="1" si="2"/>
        <v/>
      </c>
      <c r="J15" s="27" t="str">
        <f t="shared" ca="1" si="3"/>
        <v/>
      </c>
      <c r="K15" s="27" t="str">
        <f t="shared" ca="1" si="4"/>
        <v/>
      </c>
      <c r="L15" s="27" t="str">
        <f t="shared" ca="1" si="5"/>
        <v/>
      </c>
      <c r="M15" s="27" t="str">
        <f t="shared" ca="1" si="6"/>
        <v/>
      </c>
      <c r="N15" s="27" t="str">
        <f t="shared" ca="1" si="7"/>
        <v/>
      </c>
      <c r="O15" s="27" t="str">
        <f t="shared" ca="1" si="8"/>
        <v/>
      </c>
      <c r="P15" s="27" t="str">
        <f t="shared" ca="1" si="9"/>
        <v/>
      </c>
      <c r="Q15" s="27" t="str">
        <f t="shared" ca="1" si="10"/>
        <v/>
      </c>
      <c r="R15" s="27" t="str">
        <f t="shared" ca="1" si="11"/>
        <v/>
      </c>
      <c r="S15" s="27" t="str">
        <f t="shared" ca="1" si="12"/>
        <v/>
      </c>
      <c r="T15" s="27" t="str">
        <f t="shared" ca="1" si="13"/>
        <v/>
      </c>
      <c r="U15" s="27" t="str">
        <f t="shared" ca="1" si="14"/>
        <v/>
      </c>
      <c r="V15" s="27" t="str">
        <f t="shared" ca="1" si="15"/>
        <v/>
      </c>
    </row>
    <row r="16" spans="1:22" ht="20" customHeight="1" x14ac:dyDescent="0.2">
      <c r="A16" s="17">
        <v>8</v>
      </c>
      <c r="B16" s="50">
        <f>'ACTION PLAN'!A18</f>
        <v>8</v>
      </c>
      <c r="C16" s="50" t="str">
        <f>'ACTION PLAN'!B18</f>
        <v/>
      </c>
      <c r="D16" s="50" t="str">
        <f>'ACTION PLAN'!D18</f>
        <v/>
      </c>
      <c r="E16" s="51" t="str">
        <f t="shared" ca="1" si="0"/>
        <v/>
      </c>
      <c r="F16" s="52" t="str">
        <f ca="1">'ACTION PLAN'!F18</f>
        <v/>
      </c>
      <c r="G16" s="27" t="str">
        <f t="shared" ca="1" si="16"/>
        <v/>
      </c>
      <c r="H16" s="27" t="str">
        <f t="shared" ca="1" si="1"/>
        <v/>
      </c>
      <c r="I16" s="27" t="str">
        <f t="shared" ca="1" si="2"/>
        <v/>
      </c>
      <c r="J16" s="27" t="str">
        <f t="shared" ca="1" si="3"/>
        <v/>
      </c>
      <c r="K16" s="27" t="str">
        <f t="shared" ca="1" si="4"/>
        <v/>
      </c>
      <c r="L16" s="27" t="str">
        <f t="shared" ca="1" si="5"/>
        <v/>
      </c>
      <c r="M16" s="27" t="str">
        <f t="shared" ca="1" si="6"/>
        <v/>
      </c>
      <c r="N16" s="27" t="str">
        <f t="shared" ca="1" si="7"/>
        <v/>
      </c>
      <c r="O16" s="27" t="str">
        <f t="shared" ca="1" si="8"/>
        <v/>
      </c>
      <c r="P16" s="27" t="str">
        <f t="shared" ca="1" si="9"/>
        <v/>
      </c>
      <c r="Q16" s="27" t="str">
        <f t="shared" ca="1" si="10"/>
        <v/>
      </c>
      <c r="R16" s="27" t="str">
        <f t="shared" ca="1" si="11"/>
        <v/>
      </c>
      <c r="S16" s="27" t="str">
        <f t="shared" ca="1" si="12"/>
        <v/>
      </c>
      <c r="T16" s="27" t="str">
        <f t="shared" ca="1" si="13"/>
        <v/>
      </c>
      <c r="U16" s="27" t="str">
        <f t="shared" ca="1" si="14"/>
        <v/>
      </c>
      <c r="V16" s="27" t="str">
        <f t="shared" ca="1" si="15"/>
        <v/>
      </c>
    </row>
    <row r="17" spans="1:22" ht="20" customHeight="1" x14ac:dyDescent="0.2">
      <c r="A17" s="17">
        <v>9</v>
      </c>
      <c r="B17" s="47">
        <f>'ACTION PLAN'!A19</f>
        <v>9</v>
      </c>
      <c r="C17" s="47" t="str">
        <f>'ACTION PLAN'!B19</f>
        <v/>
      </c>
      <c r="D17" s="47" t="str">
        <f>'ACTION PLAN'!D19</f>
        <v/>
      </c>
      <c r="E17" s="48" t="str">
        <f t="shared" ca="1" si="0"/>
        <v/>
      </c>
      <c r="F17" s="49" t="str">
        <f ca="1">'ACTION PLAN'!F19</f>
        <v/>
      </c>
      <c r="G17" s="27" t="str">
        <f t="shared" ca="1" si="16"/>
        <v/>
      </c>
      <c r="H17" s="27" t="str">
        <f t="shared" ca="1" si="1"/>
        <v/>
      </c>
      <c r="I17" s="27" t="str">
        <f t="shared" ca="1" si="2"/>
        <v/>
      </c>
      <c r="J17" s="27" t="str">
        <f t="shared" ca="1" si="3"/>
        <v/>
      </c>
      <c r="K17" s="27" t="str">
        <f t="shared" ca="1" si="4"/>
        <v/>
      </c>
      <c r="L17" s="27" t="str">
        <f t="shared" ca="1" si="5"/>
        <v/>
      </c>
      <c r="M17" s="27" t="str">
        <f t="shared" ca="1" si="6"/>
        <v/>
      </c>
      <c r="N17" s="27" t="str">
        <f t="shared" ca="1" si="7"/>
        <v/>
      </c>
      <c r="O17" s="27" t="str">
        <f t="shared" ca="1" si="8"/>
        <v/>
      </c>
      <c r="P17" s="27" t="str">
        <f t="shared" ca="1" si="9"/>
        <v/>
      </c>
      <c r="Q17" s="27" t="str">
        <f t="shared" ca="1" si="10"/>
        <v/>
      </c>
      <c r="R17" s="27" t="str">
        <f t="shared" ca="1" si="11"/>
        <v/>
      </c>
      <c r="S17" s="27" t="str">
        <f t="shared" ca="1" si="12"/>
        <v/>
      </c>
      <c r="T17" s="27" t="str">
        <f t="shared" ca="1" si="13"/>
        <v/>
      </c>
      <c r="U17" s="27" t="str">
        <f t="shared" ca="1" si="14"/>
        <v/>
      </c>
      <c r="V17" s="27" t="str">
        <f t="shared" ca="1" si="15"/>
        <v/>
      </c>
    </row>
    <row r="18" spans="1:22" ht="20" customHeight="1" x14ac:dyDescent="0.2">
      <c r="A18" s="17">
        <v>10</v>
      </c>
      <c r="B18" s="50">
        <f>'ACTION PLAN'!A20</f>
        <v>10</v>
      </c>
      <c r="C18" s="50" t="str">
        <f>'ACTION PLAN'!B20</f>
        <v/>
      </c>
      <c r="D18" s="50" t="str">
        <f>'ACTION PLAN'!D20</f>
        <v/>
      </c>
      <c r="E18" s="51" t="str">
        <f t="shared" ca="1" si="0"/>
        <v/>
      </c>
      <c r="F18" s="52" t="str">
        <f ca="1">'ACTION PLAN'!F20</f>
        <v/>
      </c>
      <c r="G18" s="27" t="str">
        <f t="shared" ca="1" si="16"/>
        <v/>
      </c>
      <c r="H18" s="27" t="str">
        <f t="shared" ca="1" si="1"/>
        <v/>
      </c>
      <c r="I18" s="27" t="str">
        <f t="shared" ca="1" si="2"/>
        <v/>
      </c>
      <c r="J18" s="27" t="str">
        <f t="shared" ca="1" si="3"/>
        <v/>
      </c>
      <c r="K18" s="27" t="str">
        <f t="shared" ca="1" si="4"/>
        <v/>
      </c>
      <c r="L18" s="27" t="str">
        <f t="shared" ca="1" si="5"/>
        <v/>
      </c>
      <c r="M18" s="27" t="str">
        <f t="shared" ca="1" si="6"/>
        <v/>
      </c>
      <c r="N18" s="27" t="str">
        <f t="shared" ca="1" si="7"/>
        <v/>
      </c>
      <c r="O18" s="27" t="str">
        <f t="shared" ca="1" si="8"/>
        <v/>
      </c>
      <c r="P18" s="27" t="str">
        <f t="shared" ca="1" si="9"/>
        <v/>
      </c>
      <c r="Q18" s="27" t="str">
        <f t="shared" ca="1" si="10"/>
        <v/>
      </c>
      <c r="R18" s="27" t="str">
        <f t="shared" ca="1" si="11"/>
        <v/>
      </c>
      <c r="S18" s="27" t="str">
        <f t="shared" ca="1" si="12"/>
        <v/>
      </c>
      <c r="T18" s="27" t="str">
        <f t="shared" ca="1" si="13"/>
        <v/>
      </c>
      <c r="U18" s="27" t="str">
        <f t="shared" ca="1" si="14"/>
        <v/>
      </c>
      <c r="V18" s="27" t="str">
        <f t="shared" ca="1" si="15"/>
        <v/>
      </c>
    </row>
    <row r="19" spans="1:22" ht="20" customHeight="1" x14ac:dyDescent="0.2">
      <c r="A19" s="17">
        <v>11</v>
      </c>
      <c r="B19" s="47">
        <f>'ACTION PLAN'!A21</f>
        <v>11</v>
      </c>
      <c r="C19" s="47" t="str">
        <f>'ACTION PLAN'!B21</f>
        <v/>
      </c>
      <c r="D19" s="47" t="str">
        <f>'ACTION PLAN'!D21</f>
        <v/>
      </c>
      <c r="E19" s="48" t="str">
        <f t="shared" ca="1" si="0"/>
        <v/>
      </c>
      <c r="F19" s="49" t="str">
        <f ca="1">'ACTION PLAN'!F21</f>
        <v/>
      </c>
      <c r="G19" s="27" t="str">
        <f t="shared" ca="1" si="16"/>
        <v/>
      </c>
      <c r="H19" s="27" t="str">
        <f t="shared" ca="1" si="1"/>
        <v/>
      </c>
      <c r="I19" s="27" t="str">
        <f t="shared" ca="1" si="2"/>
        <v/>
      </c>
      <c r="J19" s="27" t="str">
        <f t="shared" ca="1" si="3"/>
        <v/>
      </c>
      <c r="K19" s="27" t="str">
        <f t="shared" ca="1" si="4"/>
        <v/>
      </c>
      <c r="L19" s="27" t="str">
        <f t="shared" ca="1" si="5"/>
        <v/>
      </c>
      <c r="M19" s="27" t="str">
        <f t="shared" ca="1" si="6"/>
        <v/>
      </c>
      <c r="N19" s="27" t="str">
        <f t="shared" ca="1" si="7"/>
        <v/>
      </c>
      <c r="O19" s="27" t="str">
        <f t="shared" ca="1" si="8"/>
        <v/>
      </c>
      <c r="P19" s="27" t="str">
        <f t="shared" ca="1" si="9"/>
        <v/>
      </c>
      <c r="Q19" s="27" t="str">
        <f t="shared" ca="1" si="10"/>
        <v/>
      </c>
      <c r="R19" s="27" t="str">
        <f t="shared" ca="1" si="11"/>
        <v/>
      </c>
      <c r="S19" s="27" t="str">
        <f t="shared" ca="1" si="12"/>
        <v/>
      </c>
      <c r="T19" s="27" t="str">
        <f t="shared" ca="1" si="13"/>
        <v/>
      </c>
      <c r="U19" s="27" t="str">
        <f t="shared" ca="1" si="14"/>
        <v/>
      </c>
      <c r="V19" s="27" t="str">
        <f t="shared" ca="1" si="15"/>
        <v/>
      </c>
    </row>
    <row r="20" spans="1:22" ht="20" customHeight="1" x14ac:dyDescent="0.2">
      <c r="A20" s="17">
        <v>12</v>
      </c>
      <c r="B20" s="50">
        <f>'ACTION PLAN'!A22</f>
        <v>12</v>
      </c>
      <c r="C20" s="50" t="str">
        <f>'ACTION PLAN'!B22</f>
        <v/>
      </c>
      <c r="D20" s="50" t="str">
        <f>'ACTION PLAN'!D22</f>
        <v/>
      </c>
      <c r="E20" s="51" t="str">
        <f t="shared" ca="1" si="0"/>
        <v/>
      </c>
      <c r="F20" s="52" t="str">
        <f ca="1">'ACTION PLAN'!F22</f>
        <v/>
      </c>
      <c r="G20" s="27" t="str">
        <f t="shared" ca="1" si="16"/>
        <v/>
      </c>
      <c r="H20" s="27" t="str">
        <f t="shared" ca="1" si="1"/>
        <v/>
      </c>
      <c r="I20" s="27" t="str">
        <f t="shared" ca="1" si="2"/>
        <v/>
      </c>
      <c r="J20" s="27" t="str">
        <f t="shared" ca="1" si="3"/>
        <v/>
      </c>
      <c r="K20" s="27" t="str">
        <f t="shared" ca="1" si="4"/>
        <v/>
      </c>
      <c r="L20" s="27" t="str">
        <f t="shared" ca="1" si="5"/>
        <v/>
      </c>
      <c r="M20" s="27" t="str">
        <f t="shared" ca="1" si="6"/>
        <v/>
      </c>
      <c r="N20" s="27" t="str">
        <f t="shared" ca="1" si="7"/>
        <v/>
      </c>
      <c r="O20" s="27" t="str">
        <f t="shared" ca="1" si="8"/>
        <v/>
      </c>
      <c r="P20" s="27" t="str">
        <f t="shared" ca="1" si="9"/>
        <v/>
      </c>
      <c r="Q20" s="27" t="str">
        <f t="shared" ca="1" si="10"/>
        <v/>
      </c>
      <c r="R20" s="27" t="str">
        <f t="shared" ca="1" si="11"/>
        <v/>
      </c>
      <c r="S20" s="27" t="str">
        <f t="shared" ca="1" si="12"/>
        <v/>
      </c>
      <c r="T20" s="27" t="str">
        <f t="shared" ca="1" si="13"/>
        <v/>
      </c>
      <c r="U20" s="27" t="str">
        <f t="shared" ca="1" si="14"/>
        <v/>
      </c>
      <c r="V20" s="27" t="str">
        <f t="shared" ca="1" si="15"/>
        <v/>
      </c>
    </row>
    <row r="21" spans="1:22" ht="20" customHeight="1" x14ac:dyDescent="0.2">
      <c r="A21" s="17">
        <v>13</v>
      </c>
      <c r="B21" s="47">
        <f>'ACTION PLAN'!A23</f>
        <v>13</v>
      </c>
      <c r="C21" s="47" t="str">
        <f>'ACTION PLAN'!B23</f>
        <v/>
      </c>
      <c r="D21" s="47" t="str">
        <f>'ACTION PLAN'!D23</f>
        <v/>
      </c>
      <c r="E21" s="48" t="str">
        <f t="shared" ca="1" si="0"/>
        <v/>
      </c>
      <c r="F21" s="49" t="str">
        <f ca="1">'ACTION PLAN'!F23</f>
        <v/>
      </c>
      <c r="G21" s="27" t="str">
        <f t="shared" ca="1" si="16"/>
        <v/>
      </c>
      <c r="H21" s="27" t="str">
        <f t="shared" ca="1" si="1"/>
        <v/>
      </c>
      <c r="I21" s="27" t="str">
        <f t="shared" ca="1" si="2"/>
        <v/>
      </c>
      <c r="J21" s="27" t="str">
        <f t="shared" ca="1" si="3"/>
        <v/>
      </c>
      <c r="K21" s="27" t="str">
        <f t="shared" ca="1" si="4"/>
        <v/>
      </c>
      <c r="L21" s="27" t="str">
        <f t="shared" ca="1" si="5"/>
        <v/>
      </c>
      <c r="M21" s="27" t="str">
        <f t="shared" ca="1" si="6"/>
        <v/>
      </c>
      <c r="N21" s="27" t="str">
        <f t="shared" ca="1" si="7"/>
        <v/>
      </c>
      <c r="O21" s="27" t="str">
        <f t="shared" ca="1" si="8"/>
        <v/>
      </c>
      <c r="P21" s="27" t="str">
        <f t="shared" ca="1" si="9"/>
        <v/>
      </c>
      <c r="Q21" s="27" t="str">
        <f t="shared" ca="1" si="10"/>
        <v/>
      </c>
      <c r="R21" s="27" t="str">
        <f t="shared" ca="1" si="11"/>
        <v/>
      </c>
      <c r="S21" s="27" t="str">
        <f t="shared" ca="1" si="12"/>
        <v/>
      </c>
      <c r="T21" s="27" t="str">
        <f t="shared" ca="1" si="13"/>
        <v/>
      </c>
      <c r="U21" s="27" t="str">
        <f t="shared" ca="1" si="14"/>
        <v/>
      </c>
      <c r="V21" s="27" t="str">
        <f t="shared" ca="1" si="15"/>
        <v/>
      </c>
    </row>
    <row r="22" spans="1:22" ht="20" customHeight="1" x14ac:dyDescent="0.2">
      <c r="A22" s="17">
        <v>14</v>
      </c>
      <c r="B22" s="50">
        <f>'ACTION PLAN'!A24</f>
        <v>14</v>
      </c>
      <c r="C22" s="50" t="str">
        <f>'ACTION PLAN'!B24</f>
        <v/>
      </c>
      <c r="D22" s="50" t="str">
        <f>'ACTION PLAN'!D24</f>
        <v/>
      </c>
      <c r="E22" s="51" t="str">
        <f t="shared" ca="1" si="0"/>
        <v/>
      </c>
      <c r="F22" s="52" t="str">
        <f ca="1">'ACTION PLAN'!F24</f>
        <v/>
      </c>
      <c r="G22" s="27" t="str">
        <f t="shared" ca="1" si="16"/>
        <v/>
      </c>
      <c r="H22" s="27" t="str">
        <f t="shared" ca="1" si="1"/>
        <v/>
      </c>
      <c r="I22" s="27" t="str">
        <f t="shared" ca="1" si="2"/>
        <v/>
      </c>
      <c r="J22" s="27" t="str">
        <f t="shared" ca="1" si="3"/>
        <v/>
      </c>
      <c r="K22" s="27" t="str">
        <f t="shared" ca="1" si="4"/>
        <v/>
      </c>
      <c r="L22" s="27" t="str">
        <f t="shared" ca="1" si="5"/>
        <v/>
      </c>
      <c r="M22" s="27" t="str">
        <f t="shared" ca="1" si="6"/>
        <v/>
      </c>
      <c r="N22" s="27" t="str">
        <f t="shared" ca="1" si="7"/>
        <v/>
      </c>
      <c r="O22" s="27" t="str">
        <f t="shared" ca="1" si="8"/>
        <v/>
      </c>
      <c r="P22" s="27" t="str">
        <f t="shared" ca="1" si="9"/>
        <v/>
      </c>
      <c r="Q22" s="27" t="str">
        <f t="shared" ca="1" si="10"/>
        <v/>
      </c>
      <c r="R22" s="27" t="str">
        <f t="shared" ca="1" si="11"/>
        <v/>
      </c>
      <c r="S22" s="27" t="str">
        <f t="shared" ca="1" si="12"/>
        <v/>
      </c>
      <c r="T22" s="27" t="str">
        <f t="shared" ca="1" si="13"/>
        <v/>
      </c>
      <c r="U22" s="27" t="str">
        <f t="shared" ca="1" si="14"/>
        <v/>
      </c>
      <c r="V22" s="27" t="str">
        <f t="shared" ca="1" si="15"/>
        <v/>
      </c>
    </row>
    <row r="23" spans="1:22" ht="20" customHeight="1" x14ac:dyDescent="0.2">
      <c r="A23" s="17">
        <v>15</v>
      </c>
      <c r="B23" s="47">
        <f>'ACTION PLAN'!A25</f>
        <v>15</v>
      </c>
      <c r="C23" s="47" t="str">
        <f>'ACTION PLAN'!B25</f>
        <v/>
      </c>
      <c r="D23" s="47" t="str">
        <f>'ACTION PLAN'!D25</f>
        <v/>
      </c>
      <c r="E23" s="48" t="str">
        <f t="shared" ca="1" si="0"/>
        <v/>
      </c>
      <c r="F23" s="49" t="str">
        <f ca="1">'ACTION PLAN'!F25</f>
        <v/>
      </c>
      <c r="G23" s="27" t="str">
        <f t="shared" ca="1" si="16"/>
        <v/>
      </c>
      <c r="H23" s="27" t="str">
        <f t="shared" ca="1" si="1"/>
        <v/>
      </c>
      <c r="I23" s="27" t="str">
        <f t="shared" ca="1" si="2"/>
        <v/>
      </c>
      <c r="J23" s="27" t="str">
        <f t="shared" ca="1" si="3"/>
        <v/>
      </c>
      <c r="K23" s="27" t="str">
        <f t="shared" ca="1" si="4"/>
        <v/>
      </c>
      <c r="L23" s="27" t="str">
        <f t="shared" ca="1" si="5"/>
        <v/>
      </c>
      <c r="M23" s="27" t="str">
        <f t="shared" ca="1" si="6"/>
        <v/>
      </c>
      <c r="N23" s="27" t="str">
        <f t="shared" ca="1" si="7"/>
        <v/>
      </c>
      <c r="O23" s="27" t="str">
        <f t="shared" ca="1" si="8"/>
        <v/>
      </c>
      <c r="P23" s="27" t="str">
        <f t="shared" ca="1" si="9"/>
        <v/>
      </c>
      <c r="Q23" s="27" t="str">
        <f t="shared" ca="1" si="10"/>
        <v/>
      </c>
      <c r="R23" s="27" t="str">
        <f t="shared" ca="1" si="11"/>
        <v/>
      </c>
      <c r="S23" s="27" t="str">
        <f t="shared" ca="1" si="12"/>
        <v/>
      </c>
      <c r="T23" s="27" t="str">
        <f t="shared" ca="1" si="13"/>
        <v/>
      </c>
      <c r="U23" s="27" t="str">
        <f t="shared" ca="1" si="14"/>
        <v/>
      </c>
      <c r="V23" s="27" t="str">
        <f t="shared" ca="1" si="15"/>
        <v/>
      </c>
    </row>
    <row r="24" spans="1:22" ht="18" customHeight="1" x14ac:dyDescent="0.2">
      <c r="A24" s="98" t="s">
        <v>99</v>
      </c>
      <c r="B24" s="60"/>
      <c r="C24" s="60"/>
      <c r="D24" s="60"/>
      <c r="E24" s="60"/>
      <c r="F24" s="60"/>
      <c r="G24" s="60"/>
      <c r="H24" s="60"/>
      <c r="I24" s="60"/>
      <c r="J24" s="60"/>
      <c r="K24" s="60"/>
      <c r="L24" s="60"/>
      <c r="M24" s="60"/>
      <c r="N24" s="60"/>
      <c r="O24" s="60"/>
      <c r="P24" s="60"/>
      <c r="Q24" s="60"/>
      <c r="R24" s="60"/>
      <c r="S24" s="60"/>
      <c r="T24" s="60"/>
      <c r="U24" s="60"/>
      <c r="V24" s="60"/>
    </row>
    <row r="25" spans="1:22" ht="39" x14ac:dyDescent="0.2">
      <c r="A25" s="17">
        <v>1</v>
      </c>
      <c r="B25" s="53">
        <f>'ACTION PLAN'!A30</f>
        <v>1</v>
      </c>
      <c r="C25" s="53" t="str">
        <f>'ACTION PLAN'!B30</f>
        <v>Responding to every client WhatsApp message and ad hoc question</v>
      </c>
      <c r="D25" s="53" t="str">
        <f>'ACTION PLAN'!D30</f>
        <v>Account Manager / VA</v>
      </c>
      <c r="E25" s="54">
        <f t="shared" ref="E25:E34" ca="1" si="17">IF(C25="","",TODAY()+(ROW()-25)*7+63)</f>
        <v>46156</v>
      </c>
      <c r="F25" s="55">
        <f ca="1">'ACTION PLAN'!F30</f>
        <v>46156</v>
      </c>
      <c r="G25" s="28" t="str">
        <f t="shared" ref="G25:G34" ca="1" si="18">IF($C25="","",IF(TODAY()+0&lt;=$F25,"⚪",""))</f>
        <v>⚪</v>
      </c>
      <c r="H25" s="28" t="str">
        <f t="shared" ref="H25:H34" ca="1" si="19">IF($C25="","",IF(TODAY()+7&lt;=$F25,"⚪",""))</f>
        <v>⚪</v>
      </c>
      <c r="I25" s="28" t="str">
        <f t="shared" ref="I25:I34" ca="1" si="20">IF($C25="","",IF(TODAY()+14&lt;=$F25,"⚪",""))</f>
        <v>⚪</v>
      </c>
      <c r="J25" s="28" t="str">
        <f t="shared" ref="J25:J34" ca="1" si="21">IF($C25="","",IF(TODAY()+21&lt;=$F25,"⚪",""))</f>
        <v>⚪</v>
      </c>
      <c r="K25" s="28" t="str">
        <f t="shared" ref="K25:K34" ca="1" si="22">IF($C25="","",IF(TODAY()+28&lt;=$F25,"⚪",""))</f>
        <v>⚪</v>
      </c>
      <c r="L25" s="28" t="str">
        <f t="shared" ref="L25:L34" ca="1" si="23">IF($C25="","",IF(TODAY()+35&lt;=$F25,"⚪",""))</f>
        <v>⚪</v>
      </c>
      <c r="M25" s="28" t="str">
        <f t="shared" ref="M25:M34" ca="1" si="24">IF($C25="","",IF(TODAY()+42&lt;=$F25,"⚪",""))</f>
        <v>⚪</v>
      </c>
      <c r="N25" s="28" t="str">
        <f t="shared" ref="N25:N34" ca="1" si="25">IF($C25="","",IF(TODAY()+49&lt;=$F25,"⚪",""))</f>
        <v>⚪</v>
      </c>
      <c r="O25" s="28" t="str">
        <f t="shared" ref="O25:O34" ca="1" si="26">IF($C25="","",IF(TODAY()+56&lt;=$F25,"⚪",""))</f>
        <v>⚪</v>
      </c>
      <c r="P25" s="28" t="str">
        <f t="shared" ref="P25:P34" ca="1" si="27">IF($C25="","",IF(TODAY()+63&lt;=$F25,"⚪",""))</f>
        <v>⚪</v>
      </c>
      <c r="Q25" s="28" t="str">
        <f t="shared" ref="Q25:Q34" ca="1" si="28">IF($C25="","",IF(TODAY()+70&lt;=$F25,"⚪",""))</f>
        <v/>
      </c>
      <c r="R25" s="28" t="str">
        <f t="shared" ref="R25:R34" ca="1" si="29">IF($C25="","",IF(TODAY()+77&lt;=$F25,"⚪",""))</f>
        <v/>
      </c>
      <c r="S25" s="28" t="str">
        <f t="shared" ref="S25:S34" ca="1" si="30">IF($C25="","",IF(TODAY()+84&lt;=$F25,"⚪",""))</f>
        <v/>
      </c>
      <c r="T25" s="28" t="str">
        <f t="shared" ref="T25:T34" ca="1" si="31">IF($C25="","",IF(TODAY()+91&lt;=$F25,"⚪",""))</f>
        <v/>
      </c>
      <c r="U25" s="28" t="str">
        <f t="shared" ref="U25:U34" ca="1" si="32">IF($C25="","",IF(TODAY()+98&lt;=$F25,"⚪",""))</f>
        <v/>
      </c>
      <c r="V25" s="28" t="str">
        <f t="shared" ref="V25:V34" ca="1" si="33">IF($C25="","",IF(TODAY()+105&lt;=$F25,"⚪",""))</f>
        <v/>
      </c>
    </row>
    <row r="26" spans="1:22" ht="20" customHeight="1" x14ac:dyDescent="0.2">
      <c r="A26" s="17">
        <v>2</v>
      </c>
      <c r="B26" s="56">
        <f>'ACTION PLAN'!A31</f>
        <v>2</v>
      </c>
      <c r="C26" s="56" t="str">
        <f>'ACTION PLAN'!B31</f>
        <v/>
      </c>
      <c r="D26" s="56" t="str">
        <f>'ACTION PLAN'!D31</f>
        <v/>
      </c>
      <c r="E26" s="57" t="str">
        <f t="shared" ca="1" si="17"/>
        <v/>
      </c>
      <c r="F26" s="58" t="str">
        <f ca="1">'ACTION PLAN'!F31</f>
        <v/>
      </c>
      <c r="G26" s="28" t="str">
        <f t="shared" ca="1" si="18"/>
        <v/>
      </c>
      <c r="H26" s="28" t="str">
        <f t="shared" ca="1" si="19"/>
        <v/>
      </c>
      <c r="I26" s="28" t="str">
        <f t="shared" ca="1" si="20"/>
        <v/>
      </c>
      <c r="J26" s="28" t="str">
        <f t="shared" ca="1" si="21"/>
        <v/>
      </c>
      <c r="K26" s="28" t="str">
        <f t="shared" ca="1" si="22"/>
        <v/>
      </c>
      <c r="L26" s="28" t="str">
        <f t="shared" ca="1" si="23"/>
        <v/>
      </c>
      <c r="M26" s="28" t="str">
        <f t="shared" ca="1" si="24"/>
        <v/>
      </c>
      <c r="N26" s="28" t="str">
        <f t="shared" ca="1" si="25"/>
        <v/>
      </c>
      <c r="O26" s="28" t="str">
        <f t="shared" ca="1" si="26"/>
        <v/>
      </c>
      <c r="P26" s="28" t="str">
        <f t="shared" ca="1" si="27"/>
        <v/>
      </c>
      <c r="Q26" s="28" t="str">
        <f t="shared" ca="1" si="28"/>
        <v/>
      </c>
      <c r="R26" s="28" t="str">
        <f t="shared" ca="1" si="29"/>
        <v/>
      </c>
      <c r="S26" s="28" t="str">
        <f t="shared" ca="1" si="30"/>
        <v/>
      </c>
      <c r="T26" s="28" t="str">
        <f t="shared" ca="1" si="31"/>
        <v/>
      </c>
      <c r="U26" s="28" t="str">
        <f t="shared" ca="1" si="32"/>
        <v/>
      </c>
      <c r="V26" s="28" t="str">
        <f t="shared" ca="1" si="33"/>
        <v/>
      </c>
    </row>
    <row r="27" spans="1:22" ht="20" customHeight="1" x14ac:dyDescent="0.2">
      <c r="A27" s="17">
        <v>3</v>
      </c>
      <c r="B27" s="53">
        <f>'ACTION PLAN'!A32</f>
        <v>3</v>
      </c>
      <c r="C27" s="53" t="str">
        <f>'ACTION PLAN'!B32</f>
        <v/>
      </c>
      <c r="D27" s="53" t="str">
        <f>'ACTION PLAN'!D32</f>
        <v/>
      </c>
      <c r="E27" s="54" t="str">
        <f t="shared" ca="1" si="17"/>
        <v/>
      </c>
      <c r="F27" s="55" t="str">
        <f ca="1">'ACTION PLAN'!F32</f>
        <v/>
      </c>
      <c r="G27" s="28" t="str">
        <f t="shared" ca="1" si="18"/>
        <v/>
      </c>
      <c r="H27" s="28" t="str">
        <f t="shared" ca="1" si="19"/>
        <v/>
      </c>
      <c r="I27" s="28" t="str">
        <f t="shared" ca="1" si="20"/>
        <v/>
      </c>
      <c r="J27" s="28" t="str">
        <f t="shared" ca="1" si="21"/>
        <v/>
      </c>
      <c r="K27" s="28" t="str">
        <f t="shared" ca="1" si="22"/>
        <v/>
      </c>
      <c r="L27" s="28" t="str">
        <f t="shared" ca="1" si="23"/>
        <v/>
      </c>
      <c r="M27" s="28" t="str">
        <f t="shared" ca="1" si="24"/>
        <v/>
      </c>
      <c r="N27" s="28" t="str">
        <f t="shared" ca="1" si="25"/>
        <v/>
      </c>
      <c r="O27" s="28" t="str">
        <f t="shared" ca="1" si="26"/>
        <v/>
      </c>
      <c r="P27" s="28" t="str">
        <f t="shared" ca="1" si="27"/>
        <v/>
      </c>
      <c r="Q27" s="28" t="str">
        <f t="shared" ca="1" si="28"/>
        <v/>
      </c>
      <c r="R27" s="28" t="str">
        <f t="shared" ca="1" si="29"/>
        <v/>
      </c>
      <c r="S27" s="28" t="str">
        <f t="shared" ca="1" si="30"/>
        <v/>
      </c>
      <c r="T27" s="28" t="str">
        <f t="shared" ca="1" si="31"/>
        <v/>
      </c>
      <c r="U27" s="28" t="str">
        <f t="shared" ca="1" si="32"/>
        <v/>
      </c>
      <c r="V27" s="28" t="str">
        <f t="shared" ca="1" si="33"/>
        <v/>
      </c>
    </row>
    <row r="28" spans="1:22" ht="20" customHeight="1" x14ac:dyDescent="0.2">
      <c r="A28" s="17">
        <v>4</v>
      </c>
      <c r="B28" s="56">
        <f>'ACTION PLAN'!A33</f>
        <v>4</v>
      </c>
      <c r="C28" s="56" t="str">
        <f>'ACTION PLAN'!B33</f>
        <v/>
      </c>
      <c r="D28" s="56" t="str">
        <f>'ACTION PLAN'!D33</f>
        <v/>
      </c>
      <c r="E28" s="57" t="str">
        <f t="shared" ca="1" si="17"/>
        <v/>
      </c>
      <c r="F28" s="58" t="str">
        <f ca="1">'ACTION PLAN'!F33</f>
        <v/>
      </c>
      <c r="G28" s="28" t="str">
        <f t="shared" ca="1" si="18"/>
        <v/>
      </c>
      <c r="H28" s="28" t="str">
        <f t="shared" ca="1" si="19"/>
        <v/>
      </c>
      <c r="I28" s="28" t="str">
        <f t="shared" ca="1" si="20"/>
        <v/>
      </c>
      <c r="J28" s="28" t="str">
        <f t="shared" ca="1" si="21"/>
        <v/>
      </c>
      <c r="K28" s="28" t="str">
        <f t="shared" ca="1" si="22"/>
        <v/>
      </c>
      <c r="L28" s="28" t="str">
        <f t="shared" ca="1" si="23"/>
        <v/>
      </c>
      <c r="M28" s="28" t="str">
        <f t="shared" ca="1" si="24"/>
        <v/>
      </c>
      <c r="N28" s="28" t="str">
        <f t="shared" ca="1" si="25"/>
        <v/>
      </c>
      <c r="O28" s="28" t="str">
        <f t="shared" ca="1" si="26"/>
        <v/>
      </c>
      <c r="P28" s="28" t="str">
        <f t="shared" ca="1" si="27"/>
        <v/>
      </c>
      <c r="Q28" s="28" t="str">
        <f t="shared" ca="1" si="28"/>
        <v/>
      </c>
      <c r="R28" s="28" t="str">
        <f t="shared" ca="1" si="29"/>
        <v/>
      </c>
      <c r="S28" s="28" t="str">
        <f t="shared" ca="1" si="30"/>
        <v/>
      </c>
      <c r="T28" s="28" t="str">
        <f t="shared" ca="1" si="31"/>
        <v/>
      </c>
      <c r="U28" s="28" t="str">
        <f t="shared" ca="1" si="32"/>
        <v/>
      </c>
      <c r="V28" s="28" t="str">
        <f t="shared" ca="1" si="33"/>
        <v/>
      </c>
    </row>
    <row r="29" spans="1:22" ht="20" customHeight="1" x14ac:dyDescent="0.2">
      <c r="A29" s="17">
        <v>5</v>
      </c>
      <c r="B29" s="53">
        <f>'ACTION PLAN'!A34</f>
        <v>5</v>
      </c>
      <c r="C29" s="53" t="str">
        <f>'ACTION PLAN'!B34</f>
        <v/>
      </c>
      <c r="D29" s="53" t="str">
        <f>'ACTION PLAN'!D34</f>
        <v/>
      </c>
      <c r="E29" s="54" t="str">
        <f t="shared" ca="1" si="17"/>
        <v/>
      </c>
      <c r="F29" s="55" t="str">
        <f ca="1">'ACTION PLAN'!F34</f>
        <v/>
      </c>
      <c r="G29" s="28" t="str">
        <f t="shared" ca="1" si="18"/>
        <v/>
      </c>
      <c r="H29" s="28" t="str">
        <f t="shared" ca="1" si="19"/>
        <v/>
      </c>
      <c r="I29" s="28" t="str">
        <f t="shared" ca="1" si="20"/>
        <v/>
      </c>
      <c r="J29" s="28" t="str">
        <f t="shared" ca="1" si="21"/>
        <v/>
      </c>
      <c r="K29" s="28" t="str">
        <f t="shared" ca="1" si="22"/>
        <v/>
      </c>
      <c r="L29" s="28" t="str">
        <f t="shared" ca="1" si="23"/>
        <v/>
      </c>
      <c r="M29" s="28" t="str">
        <f t="shared" ca="1" si="24"/>
        <v/>
      </c>
      <c r="N29" s="28" t="str">
        <f t="shared" ca="1" si="25"/>
        <v/>
      </c>
      <c r="O29" s="28" t="str">
        <f t="shared" ca="1" si="26"/>
        <v/>
      </c>
      <c r="P29" s="28" t="str">
        <f t="shared" ca="1" si="27"/>
        <v/>
      </c>
      <c r="Q29" s="28" t="str">
        <f t="shared" ca="1" si="28"/>
        <v/>
      </c>
      <c r="R29" s="28" t="str">
        <f t="shared" ca="1" si="29"/>
        <v/>
      </c>
      <c r="S29" s="28" t="str">
        <f t="shared" ca="1" si="30"/>
        <v/>
      </c>
      <c r="T29" s="28" t="str">
        <f t="shared" ca="1" si="31"/>
        <v/>
      </c>
      <c r="U29" s="28" t="str">
        <f t="shared" ca="1" si="32"/>
        <v/>
      </c>
      <c r="V29" s="28" t="str">
        <f t="shared" ca="1" si="33"/>
        <v/>
      </c>
    </row>
    <row r="30" spans="1:22" ht="20" customHeight="1" x14ac:dyDescent="0.2">
      <c r="A30" s="17">
        <v>6</v>
      </c>
      <c r="B30" s="56">
        <f>'ACTION PLAN'!A35</f>
        <v>6</v>
      </c>
      <c r="C30" s="56" t="str">
        <f>'ACTION PLAN'!B35</f>
        <v/>
      </c>
      <c r="D30" s="56" t="str">
        <f>'ACTION PLAN'!D35</f>
        <v/>
      </c>
      <c r="E30" s="57" t="str">
        <f t="shared" ca="1" si="17"/>
        <v/>
      </c>
      <c r="F30" s="58" t="str">
        <f ca="1">'ACTION PLAN'!F35</f>
        <v/>
      </c>
      <c r="G30" s="28" t="str">
        <f t="shared" ca="1" si="18"/>
        <v/>
      </c>
      <c r="H30" s="28" t="str">
        <f t="shared" ca="1" si="19"/>
        <v/>
      </c>
      <c r="I30" s="28" t="str">
        <f t="shared" ca="1" si="20"/>
        <v/>
      </c>
      <c r="J30" s="28" t="str">
        <f t="shared" ca="1" si="21"/>
        <v/>
      </c>
      <c r="K30" s="28" t="str">
        <f t="shared" ca="1" si="22"/>
        <v/>
      </c>
      <c r="L30" s="28" t="str">
        <f t="shared" ca="1" si="23"/>
        <v/>
      </c>
      <c r="M30" s="28" t="str">
        <f t="shared" ca="1" si="24"/>
        <v/>
      </c>
      <c r="N30" s="28" t="str">
        <f t="shared" ca="1" si="25"/>
        <v/>
      </c>
      <c r="O30" s="28" t="str">
        <f t="shared" ca="1" si="26"/>
        <v/>
      </c>
      <c r="P30" s="28" t="str">
        <f t="shared" ca="1" si="27"/>
        <v/>
      </c>
      <c r="Q30" s="28" t="str">
        <f t="shared" ca="1" si="28"/>
        <v/>
      </c>
      <c r="R30" s="28" t="str">
        <f t="shared" ca="1" si="29"/>
        <v/>
      </c>
      <c r="S30" s="28" t="str">
        <f t="shared" ca="1" si="30"/>
        <v/>
      </c>
      <c r="T30" s="28" t="str">
        <f t="shared" ca="1" si="31"/>
        <v/>
      </c>
      <c r="U30" s="28" t="str">
        <f t="shared" ca="1" si="32"/>
        <v/>
      </c>
      <c r="V30" s="28" t="str">
        <f t="shared" ca="1" si="33"/>
        <v/>
      </c>
    </row>
    <row r="31" spans="1:22" ht="20" customHeight="1" x14ac:dyDescent="0.2">
      <c r="A31" s="17">
        <v>7</v>
      </c>
      <c r="B31" s="53">
        <f>'ACTION PLAN'!A36</f>
        <v>7</v>
      </c>
      <c r="C31" s="53" t="str">
        <f>'ACTION PLAN'!B36</f>
        <v/>
      </c>
      <c r="D31" s="53" t="str">
        <f>'ACTION PLAN'!D36</f>
        <v/>
      </c>
      <c r="E31" s="54" t="str">
        <f t="shared" ca="1" si="17"/>
        <v/>
      </c>
      <c r="F31" s="55" t="str">
        <f ca="1">'ACTION PLAN'!F36</f>
        <v/>
      </c>
      <c r="G31" s="28" t="str">
        <f t="shared" ca="1" si="18"/>
        <v/>
      </c>
      <c r="H31" s="28" t="str">
        <f t="shared" ca="1" si="19"/>
        <v/>
      </c>
      <c r="I31" s="28" t="str">
        <f t="shared" ca="1" si="20"/>
        <v/>
      </c>
      <c r="J31" s="28" t="str">
        <f t="shared" ca="1" si="21"/>
        <v/>
      </c>
      <c r="K31" s="28" t="str">
        <f t="shared" ca="1" si="22"/>
        <v/>
      </c>
      <c r="L31" s="28" t="str">
        <f t="shared" ca="1" si="23"/>
        <v/>
      </c>
      <c r="M31" s="28" t="str">
        <f t="shared" ca="1" si="24"/>
        <v/>
      </c>
      <c r="N31" s="28" t="str">
        <f t="shared" ca="1" si="25"/>
        <v/>
      </c>
      <c r="O31" s="28" t="str">
        <f t="shared" ca="1" si="26"/>
        <v/>
      </c>
      <c r="P31" s="28" t="str">
        <f t="shared" ca="1" si="27"/>
        <v/>
      </c>
      <c r="Q31" s="28" t="str">
        <f t="shared" ca="1" si="28"/>
        <v/>
      </c>
      <c r="R31" s="28" t="str">
        <f t="shared" ca="1" si="29"/>
        <v/>
      </c>
      <c r="S31" s="28" t="str">
        <f t="shared" ca="1" si="30"/>
        <v/>
      </c>
      <c r="T31" s="28" t="str">
        <f t="shared" ca="1" si="31"/>
        <v/>
      </c>
      <c r="U31" s="28" t="str">
        <f t="shared" ca="1" si="32"/>
        <v/>
      </c>
      <c r="V31" s="28" t="str">
        <f t="shared" ca="1" si="33"/>
        <v/>
      </c>
    </row>
    <row r="32" spans="1:22" ht="20" customHeight="1" x14ac:dyDescent="0.2">
      <c r="A32" s="17">
        <v>8</v>
      </c>
      <c r="B32" s="56">
        <f>'ACTION PLAN'!A37</f>
        <v>8</v>
      </c>
      <c r="C32" s="56" t="str">
        <f>'ACTION PLAN'!B37</f>
        <v/>
      </c>
      <c r="D32" s="56" t="str">
        <f>'ACTION PLAN'!D37</f>
        <v/>
      </c>
      <c r="E32" s="57" t="str">
        <f t="shared" ca="1" si="17"/>
        <v/>
      </c>
      <c r="F32" s="58" t="str">
        <f ca="1">'ACTION PLAN'!F37</f>
        <v/>
      </c>
      <c r="G32" s="28" t="str">
        <f t="shared" ca="1" si="18"/>
        <v/>
      </c>
      <c r="H32" s="28" t="str">
        <f t="shared" ca="1" si="19"/>
        <v/>
      </c>
      <c r="I32" s="28" t="str">
        <f t="shared" ca="1" si="20"/>
        <v/>
      </c>
      <c r="J32" s="28" t="str">
        <f t="shared" ca="1" si="21"/>
        <v/>
      </c>
      <c r="K32" s="28" t="str">
        <f t="shared" ca="1" si="22"/>
        <v/>
      </c>
      <c r="L32" s="28" t="str">
        <f t="shared" ca="1" si="23"/>
        <v/>
      </c>
      <c r="M32" s="28" t="str">
        <f t="shared" ca="1" si="24"/>
        <v/>
      </c>
      <c r="N32" s="28" t="str">
        <f t="shared" ca="1" si="25"/>
        <v/>
      </c>
      <c r="O32" s="28" t="str">
        <f t="shared" ca="1" si="26"/>
        <v/>
      </c>
      <c r="P32" s="28" t="str">
        <f t="shared" ca="1" si="27"/>
        <v/>
      </c>
      <c r="Q32" s="28" t="str">
        <f t="shared" ca="1" si="28"/>
        <v/>
      </c>
      <c r="R32" s="28" t="str">
        <f t="shared" ca="1" si="29"/>
        <v/>
      </c>
      <c r="S32" s="28" t="str">
        <f t="shared" ca="1" si="30"/>
        <v/>
      </c>
      <c r="T32" s="28" t="str">
        <f t="shared" ca="1" si="31"/>
        <v/>
      </c>
      <c r="U32" s="28" t="str">
        <f t="shared" ca="1" si="32"/>
        <v/>
      </c>
      <c r="V32" s="28" t="str">
        <f t="shared" ca="1" si="33"/>
        <v/>
      </c>
    </row>
    <row r="33" spans="1:22" ht="20" customHeight="1" x14ac:dyDescent="0.2">
      <c r="A33" s="17">
        <v>9</v>
      </c>
      <c r="B33" s="53">
        <f>'ACTION PLAN'!A38</f>
        <v>9</v>
      </c>
      <c r="C33" s="53" t="str">
        <f>'ACTION PLAN'!B38</f>
        <v/>
      </c>
      <c r="D33" s="53" t="str">
        <f>'ACTION PLAN'!D38</f>
        <v/>
      </c>
      <c r="E33" s="54" t="str">
        <f t="shared" ca="1" si="17"/>
        <v/>
      </c>
      <c r="F33" s="55" t="str">
        <f ca="1">'ACTION PLAN'!F38</f>
        <v/>
      </c>
      <c r="G33" s="28" t="str">
        <f t="shared" ca="1" si="18"/>
        <v/>
      </c>
      <c r="H33" s="28" t="str">
        <f t="shared" ca="1" si="19"/>
        <v/>
      </c>
      <c r="I33" s="28" t="str">
        <f t="shared" ca="1" si="20"/>
        <v/>
      </c>
      <c r="J33" s="28" t="str">
        <f t="shared" ca="1" si="21"/>
        <v/>
      </c>
      <c r="K33" s="28" t="str">
        <f t="shared" ca="1" si="22"/>
        <v/>
      </c>
      <c r="L33" s="28" t="str">
        <f t="shared" ca="1" si="23"/>
        <v/>
      </c>
      <c r="M33" s="28" t="str">
        <f t="shared" ca="1" si="24"/>
        <v/>
      </c>
      <c r="N33" s="28" t="str">
        <f t="shared" ca="1" si="25"/>
        <v/>
      </c>
      <c r="O33" s="28" t="str">
        <f t="shared" ca="1" si="26"/>
        <v/>
      </c>
      <c r="P33" s="28" t="str">
        <f t="shared" ca="1" si="27"/>
        <v/>
      </c>
      <c r="Q33" s="28" t="str">
        <f t="shared" ca="1" si="28"/>
        <v/>
      </c>
      <c r="R33" s="28" t="str">
        <f t="shared" ca="1" si="29"/>
        <v/>
      </c>
      <c r="S33" s="28" t="str">
        <f t="shared" ca="1" si="30"/>
        <v/>
      </c>
      <c r="T33" s="28" t="str">
        <f t="shared" ca="1" si="31"/>
        <v/>
      </c>
      <c r="U33" s="28" t="str">
        <f t="shared" ca="1" si="32"/>
        <v/>
      </c>
      <c r="V33" s="28" t="str">
        <f t="shared" ca="1" si="33"/>
        <v/>
      </c>
    </row>
    <row r="34" spans="1:22" ht="20" customHeight="1" x14ac:dyDescent="0.2">
      <c r="A34" s="17">
        <v>10</v>
      </c>
      <c r="B34" s="56">
        <f>'ACTION PLAN'!A39</f>
        <v>10</v>
      </c>
      <c r="C34" s="56" t="str">
        <f>'ACTION PLAN'!B39</f>
        <v/>
      </c>
      <c r="D34" s="56" t="str">
        <f>'ACTION PLAN'!D39</f>
        <v/>
      </c>
      <c r="E34" s="57" t="str">
        <f t="shared" ca="1" si="17"/>
        <v/>
      </c>
      <c r="F34" s="58" t="str">
        <f ca="1">'ACTION PLAN'!F39</f>
        <v/>
      </c>
      <c r="G34" s="28" t="str">
        <f t="shared" ca="1" si="18"/>
        <v/>
      </c>
      <c r="H34" s="28" t="str">
        <f t="shared" ca="1" si="19"/>
        <v/>
      </c>
      <c r="I34" s="28" t="str">
        <f t="shared" ca="1" si="20"/>
        <v/>
      </c>
      <c r="J34" s="28" t="str">
        <f t="shared" ca="1" si="21"/>
        <v/>
      </c>
      <c r="K34" s="28" t="str">
        <f t="shared" ca="1" si="22"/>
        <v/>
      </c>
      <c r="L34" s="28" t="str">
        <f t="shared" ca="1" si="23"/>
        <v/>
      </c>
      <c r="M34" s="28" t="str">
        <f t="shared" ca="1" si="24"/>
        <v/>
      </c>
      <c r="N34" s="28" t="str">
        <f t="shared" ca="1" si="25"/>
        <v/>
      </c>
      <c r="O34" s="28" t="str">
        <f t="shared" ca="1" si="26"/>
        <v/>
      </c>
      <c r="P34" s="28" t="str">
        <f t="shared" ca="1" si="27"/>
        <v/>
      </c>
      <c r="Q34" s="28" t="str">
        <f t="shared" ca="1" si="28"/>
        <v/>
      </c>
      <c r="R34" s="28" t="str">
        <f t="shared" ca="1" si="29"/>
        <v/>
      </c>
      <c r="S34" s="28" t="str">
        <f t="shared" ca="1" si="30"/>
        <v/>
      </c>
      <c r="T34" s="28" t="str">
        <f t="shared" ca="1" si="31"/>
        <v/>
      </c>
      <c r="U34" s="28" t="str">
        <f t="shared" ca="1" si="32"/>
        <v/>
      </c>
      <c r="V34" s="28" t="str">
        <f t="shared" ca="1" si="33"/>
        <v/>
      </c>
    </row>
    <row r="36" spans="1:22" ht="4" customHeight="1" x14ac:dyDescent="0.2">
      <c r="A36" s="2"/>
      <c r="B36" s="2"/>
      <c r="C36" s="2"/>
      <c r="D36" s="2"/>
      <c r="E36" s="2"/>
      <c r="F36" s="2"/>
      <c r="G36" s="2"/>
      <c r="H36" s="2"/>
      <c r="I36" s="2"/>
      <c r="J36" s="2"/>
      <c r="K36" s="2"/>
      <c r="L36" s="2"/>
      <c r="M36" s="2"/>
      <c r="N36" s="2"/>
      <c r="O36" s="2"/>
      <c r="P36" s="2"/>
      <c r="Q36" s="2"/>
      <c r="R36" s="2"/>
      <c r="S36" s="2"/>
      <c r="T36" s="2"/>
      <c r="U36" s="2"/>
      <c r="V36" s="2"/>
    </row>
    <row r="37" spans="1:22" ht="18" customHeight="1" x14ac:dyDescent="0.2">
      <c r="A37" s="59" t="s">
        <v>13</v>
      </c>
      <c r="B37" s="60"/>
      <c r="C37" s="60"/>
      <c r="D37" s="60"/>
      <c r="E37" s="60"/>
      <c r="F37" s="60"/>
      <c r="G37" s="60"/>
      <c r="H37" s="60"/>
      <c r="I37" s="60"/>
      <c r="J37" s="60"/>
      <c r="K37" s="60"/>
      <c r="L37" s="60"/>
      <c r="M37" s="60"/>
      <c r="N37" s="60"/>
      <c r="O37" s="60"/>
      <c r="P37" s="60"/>
      <c r="Q37" s="60"/>
      <c r="R37" s="60"/>
      <c r="S37" s="60"/>
      <c r="T37" s="60"/>
      <c r="U37" s="60"/>
      <c r="V37" s="60"/>
    </row>
  </sheetData>
  <sheetProtection sheet="1" objects="1" scenarios="1"/>
  <mergeCells count="8">
    <mergeCell ref="A2:V2"/>
    <mergeCell ref="A4:B4"/>
    <mergeCell ref="E4:F4"/>
    <mergeCell ref="A37:V37"/>
    <mergeCell ref="A8:V8"/>
    <mergeCell ref="A3:V3"/>
    <mergeCell ref="A24:V24"/>
    <mergeCell ref="C4:D4"/>
  </mergeCells>
  <conditionalFormatting sqref="G9:V23">
    <cfRule type="cellIs" dxfId="1" priority="1" operator="equal">
      <formula>1</formula>
    </cfRule>
  </conditionalFormatting>
  <conditionalFormatting sqref="G25:V34">
    <cfRule type="cellIs" dxfId="0" priority="16" operator="equal">
      <formula>1</formula>
    </cfRule>
  </conditionalFormatting>
  <pageMargins left="0.75" right="0.75" top="1" bottom="1" header="0.5" footer="0.5"/>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B5E20"/>
  </sheetPr>
  <dimension ref="A1:H32"/>
  <sheetViews>
    <sheetView showGridLines="0" zoomScale="210" zoomScaleNormal="210" workbookViewId="0">
      <selection activeCell="A2" sqref="A2:H2"/>
    </sheetView>
  </sheetViews>
  <sheetFormatPr baseColWidth="10" defaultColWidth="8.83203125" defaultRowHeight="15" x14ac:dyDescent="0.2"/>
  <cols>
    <col min="1" max="1" width="2" customWidth="1"/>
    <col min="2" max="2" width="18" customWidth="1"/>
    <col min="3" max="3" width="12" customWidth="1"/>
    <col min="4" max="5" width="3" customWidth="1"/>
    <col min="6" max="6" width="15.1640625" customWidth="1"/>
    <col min="7" max="7" width="12" customWidth="1"/>
    <col min="8" max="8" width="2" customWidth="1"/>
  </cols>
  <sheetData>
    <row r="1" spans="1:8" ht="6" customHeight="1" x14ac:dyDescent="0.2">
      <c r="A1" s="1"/>
      <c r="B1" s="1"/>
      <c r="C1" s="1"/>
      <c r="D1" s="1"/>
      <c r="E1" s="1"/>
      <c r="F1" s="1"/>
      <c r="G1" s="1"/>
      <c r="H1" s="1"/>
    </row>
    <row r="2" spans="1:8" ht="38" customHeight="1" x14ac:dyDescent="0.2">
      <c r="A2" s="74" t="s">
        <v>100</v>
      </c>
      <c r="B2" s="60"/>
      <c r="C2" s="60"/>
      <c r="D2" s="60"/>
      <c r="E2" s="60"/>
      <c r="F2" s="60"/>
      <c r="G2" s="60"/>
      <c r="H2" s="60"/>
    </row>
    <row r="3" spans="1:8" ht="8" customHeight="1" x14ac:dyDescent="0.2"/>
    <row r="4" spans="1:8" ht="22" customHeight="1" x14ac:dyDescent="0.2">
      <c r="B4" s="66" t="s">
        <v>101</v>
      </c>
      <c r="C4" s="60"/>
      <c r="D4" s="60"/>
      <c r="E4" s="66" t="s">
        <v>102</v>
      </c>
      <c r="F4" s="60"/>
      <c r="G4" s="60"/>
    </row>
    <row r="5" spans="1:8" ht="50" customHeight="1" x14ac:dyDescent="0.2">
      <c r="B5" s="76" t="str">
        <f>'YOUR RESULTS'!B14</f>
        <v>67%</v>
      </c>
      <c r="C5" s="62"/>
      <c r="D5" s="62"/>
      <c r="E5" s="75" t="str">
        <f>'YOUR RESULTS'!B22</f>
        <v>67%</v>
      </c>
      <c r="F5" s="62"/>
      <c r="G5" s="62"/>
    </row>
    <row r="6" spans="1:8" ht="8" customHeight="1" x14ac:dyDescent="0.2"/>
    <row r="7" spans="1:8" ht="22" customHeight="1" x14ac:dyDescent="0.2">
      <c r="B7" s="66" t="s">
        <v>103</v>
      </c>
      <c r="C7" s="60"/>
      <c r="D7" s="60"/>
      <c r="E7" s="60"/>
      <c r="F7" s="60"/>
      <c r="G7" s="60"/>
    </row>
    <row r="8" spans="1:8" ht="22" customHeight="1" x14ac:dyDescent="0.2">
      <c r="B8" s="61" t="s">
        <v>47</v>
      </c>
      <c r="C8" s="62"/>
      <c r="D8" s="19">
        <f>'YOUR RESULTS'!C6</f>
        <v>6</v>
      </c>
      <c r="E8" s="61" t="s">
        <v>104</v>
      </c>
      <c r="F8" s="62"/>
      <c r="G8" s="19">
        <f>'YOUR RESULTS'!F9</f>
        <v>3</v>
      </c>
    </row>
    <row r="9" spans="1:8" ht="22" customHeight="1" x14ac:dyDescent="0.2">
      <c r="B9" s="61" t="s">
        <v>105</v>
      </c>
      <c r="C9" s="62"/>
      <c r="D9" s="19">
        <f>'YOUR RESULTS'!C9</f>
        <v>3</v>
      </c>
      <c r="E9" s="61" t="s">
        <v>106</v>
      </c>
      <c r="F9" s="62"/>
      <c r="G9" s="19">
        <f>'YOUR RESULTS'!F10</f>
        <v>1</v>
      </c>
    </row>
    <row r="10" spans="1:8" ht="22" customHeight="1" x14ac:dyDescent="0.2">
      <c r="B10" s="61" t="s">
        <v>55</v>
      </c>
      <c r="C10" s="62"/>
      <c r="D10" s="19">
        <f>'YOUR RESULTS'!C10</f>
        <v>4</v>
      </c>
      <c r="E10" s="61" t="s">
        <v>107</v>
      </c>
      <c r="F10" s="62"/>
      <c r="G10" s="19">
        <f>'YOUR RESULTS'!C17</f>
        <v>11</v>
      </c>
    </row>
    <row r="11" spans="1:8" ht="8" customHeight="1" x14ac:dyDescent="0.2"/>
    <row r="12" spans="1:8" ht="22" customHeight="1" x14ac:dyDescent="0.2">
      <c r="B12" s="66" t="s">
        <v>108</v>
      </c>
      <c r="C12" s="60"/>
      <c r="D12" s="60"/>
      <c r="E12" s="60"/>
      <c r="F12" s="60"/>
      <c r="G12" s="60"/>
    </row>
    <row r="13" spans="1:8" ht="20" customHeight="1" x14ac:dyDescent="0.2">
      <c r="B13" s="67" t="str">
        <f>'DECISION LOG'!B19</f>
        <v>Build a productised offer to scale revenue without adding headcount</v>
      </c>
      <c r="C13" s="62"/>
      <c r="D13" s="62"/>
      <c r="E13" s="62"/>
      <c r="F13" s="62"/>
      <c r="G13" s="25" t="str">
        <f>IF('DECISION LOG'!I19=0,"",TEXT('DECISION LOG'!I19,"0")&amp;" hrs/wk")</f>
        <v>10 hrs/wk</v>
      </c>
    </row>
    <row r="14" spans="1:8" ht="20" customHeight="1" x14ac:dyDescent="0.2">
      <c r="B14" s="67">
        <f>'DECISION LOG'!B20</f>
        <v>0</v>
      </c>
      <c r="C14" s="62"/>
      <c r="D14" s="62"/>
      <c r="E14" s="62"/>
      <c r="F14" s="62"/>
      <c r="G14" s="4" t="str">
        <f>IF('DECISION LOG'!I20=0,"",TEXT('DECISION LOG'!I20,"0")&amp;" hrs/wk")</f>
        <v/>
      </c>
    </row>
    <row r="15" spans="1:8" ht="20" customHeight="1" x14ac:dyDescent="0.2">
      <c r="B15" s="67">
        <f>'DECISION LOG'!B21</f>
        <v>0</v>
      </c>
      <c r="C15" s="62"/>
      <c r="D15" s="62"/>
      <c r="E15" s="62"/>
      <c r="F15" s="62"/>
      <c r="G15" s="4" t="str">
        <f>IF('DECISION LOG'!I21=0,"",TEXT('DECISION LOG'!I21,"0")&amp;" hrs/wk")</f>
        <v/>
      </c>
    </row>
    <row r="16" spans="1:8" ht="20" customHeight="1" x14ac:dyDescent="0.2">
      <c r="B16" s="67">
        <f>'DECISION LOG'!B22</f>
        <v>0</v>
      </c>
      <c r="C16" s="62"/>
      <c r="D16" s="62"/>
      <c r="E16" s="62"/>
      <c r="F16" s="62"/>
      <c r="G16" s="4" t="str">
        <f>IF('DECISION LOG'!I22=0,"",TEXT('DECISION LOG'!I22,"0")&amp;" hrs/wk")</f>
        <v/>
      </c>
    </row>
    <row r="17" spans="1:8" ht="20" customHeight="1" x14ac:dyDescent="0.2">
      <c r="B17" s="67">
        <f>'DECISION LOG'!B23</f>
        <v>0</v>
      </c>
      <c r="C17" s="62"/>
      <c r="D17" s="62"/>
      <c r="E17" s="62"/>
      <c r="F17" s="62"/>
      <c r="G17" s="4" t="str">
        <f>IF('DECISION LOG'!I23=0,"",TEXT('DECISION LOG'!I23,"0")&amp;" hrs/wk")</f>
        <v/>
      </c>
    </row>
    <row r="18" spans="1:8" ht="8" customHeight="1" x14ac:dyDescent="0.2"/>
    <row r="19" spans="1:8" ht="22" customHeight="1" x14ac:dyDescent="0.2">
      <c r="B19" s="66" t="s">
        <v>109</v>
      </c>
      <c r="C19" s="60"/>
      <c r="D19" s="60"/>
      <c r="E19" s="60"/>
      <c r="F19" s="60"/>
      <c r="G19" s="60"/>
    </row>
    <row r="20" spans="1:8" ht="28" customHeight="1" x14ac:dyDescent="0.2">
      <c r="B20" s="70" t="s">
        <v>80</v>
      </c>
      <c r="C20" s="71"/>
      <c r="D20" s="72"/>
      <c r="E20" s="70" t="s">
        <v>35</v>
      </c>
      <c r="F20" s="72"/>
      <c r="G20" s="18" t="s">
        <v>81</v>
      </c>
    </row>
    <row r="21" spans="1:8" ht="26" customHeight="1" x14ac:dyDescent="0.2">
      <c r="B21" s="65" t="str">
        <f>IFERROR(INDEX('DECISION LOG'!$B$35:$B$84,MATCH(1,'DECISION LOG'!$N$35:$N$84,0)),"")</f>
        <v>Approving every supplier invoice and signing off on payments</v>
      </c>
      <c r="C21" s="64"/>
      <c r="D21" s="64"/>
      <c r="E21" s="63" t="str">
        <f>IFERROR(INDEX('DECISION LOG'!$H$35:$H$84,MATCH(1,'DECISION LOG'!$N$35:$N$84,0)),"")</f>
        <v>Bookkeeper / Finance Manager</v>
      </c>
      <c r="F21" s="64"/>
      <c r="G21" s="26">
        <f ca="1">'ACTION PLAN'!F11</f>
        <v>46114</v>
      </c>
    </row>
    <row r="22" spans="1:8" ht="34" customHeight="1" x14ac:dyDescent="0.2">
      <c r="B22" s="65" t="str">
        <f>IFERROR(INDEX('DECISION LOG'!$B$35:$B$84,MATCH(2,'DECISION LOG'!$N$35:$N$84,0)),"")</f>
        <v>Setting pricing and writing proposals for every new client enquiry</v>
      </c>
      <c r="C22" s="64"/>
      <c r="D22" s="64"/>
      <c r="E22" s="63" t="str">
        <f>IFERROR(INDEX('DECISION LOG'!$H$35:$H$84,MATCH(2,'DECISION LOG'!$N$35:$N$84,0)),"")</f>
        <v>Sales Manager (or build a pricing template)</v>
      </c>
      <c r="F22" s="64"/>
      <c r="G22" s="26">
        <f ca="1">'ACTION PLAN'!F12</f>
        <v>46121</v>
      </c>
    </row>
    <row r="23" spans="1:8" ht="22" customHeight="1" x14ac:dyDescent="0.2">
      <c r="B23" s="65" t="str">
        <f>IFERROR(INDEX('DECISION LOG'!$B$35:$B$84,MATCH(3,'DECISION LOG'!$N$35:$N$84,0)),"")</f>
        <v>Scheduling all team and client meetings and diary management</v>
      </c>
      <c r="C23" s="64"/>
      <c r="D23" s="64"/>
      <c r="E23" s="63" t="str">
        <f>IFERROR(INDEX('DECISION LOG'!$H$35:$H$84,MATCH(3,'DECISION LOG'!$N$35:$N$84,0)),"")</f>
        <v>EA / Operations VA</v>
      </c>
      <c r="F23" s="64"/>
      <c r="G23" s="26">
        <f ca="1">'ACTION PLAN'!F13</f>
        <v>46128</v>
      </c>
    </row>
    <row r="24" spans="1:8" ht="22" customHeight="1" x14ac:dyDescent="0.2">
      <c r="B24" s="65" t="str">
        <f>IFERROR(INDEX('DECISION LOG'!$B$35:$B$84,MATCH(4,'DECISION LOG'!$N$35:$N$84,0)),"")</f>
        <v/>
      </c>
      <c r="C24" s="64"/>
      <c r="D24" s="64"/>
      <c r="E24" s="63" t="str">
        <f>IFERROR(INDEX('DECISION LOG'!$H$35:$H$84,MATCH(4,'DECISION LOG'!$N$35:$N$84,0)),"")</f>
        <v/>
      </c>
      <c r="F24" s="64"/>
      <c r="G24" s="26" t="str">
        <f ca="1">'ACTION PLAN'!F14</f>
        <v/>
      </c>
    </row>
    <row r="25" spans="1:8" ht="22" customHeight="1" x14ac:dyDescent="0.2">
      <c r="B25" s="65" t="str">
        <f>IFERROR(INDEX('DECISION LOG'!$B$35:$B$84,MATCH(5,'DECISION LOG'!$N$35:$N$84,0)),"")</f>
        <v/>
      </c>
      <c r="C25" s="64"/>
      <c r="D25" s="64"/>
      <c r="E25" s="63" t="str">
        <f>IFERROR(INDEX('DECISION LOG'!$H$35:$H$84,MATCH(5,'DECISION LOG'!$N$35:$N$84,0)),"")</f>
        <v/>
      </c>
      <c r="F25" s="64"/>
      <c r="G25" s="26" t="str">
        <f ca="1">'ACTION PLAN'!F15</f>
        <v/>
      </c>
    </row>
    <row r="26" spans="1:8" ht="8" customHeight="1" x14ac:dyDescent="0.2"/>
    <row r="27" spans="1:8" ht="22" customHeight="1" x14ac:dyDescent="0.2">
      <c r="B27" s="66" t="s">
        <v>70</v>
      </c>
      <c r="C27" s="60"/>
      <c r="D27" s="60"/>
      <c r="E27" s="60"/>
      <c r="F27" s="60"/>
      <c r="G27" s="60"/>
    </row>
    <row r="28" spans="1:8" ht="44" customHeight="1" x14ac:dyDescent="0.2">
      <c r="B28" s="73" t="str">
        <f>'YOUR RESULTS'!B25</f>
        <v>✅  You PASS the 50% test. More than half your decisions could be delegated or systematised. You are the bottleneck — but you can fix it.</v>
      </c>
      <c r="C28" s="62"/>
      <c r="D28" s="62"/>
      <c r="E28" s="62"/>
      <c r="F28" s="62"/>
      <c r="G28" s="62"/>
    </row>
    <row r="29" spans="1:8" ht="8" customHeight="1" x14ac:dyDescent="0.2"/>
    <row r="30" spans="1:8" ht="28" customHeight="1" x14ac:dyDescent="0.2">
      <c r="B30" s="68" t="s">
        <v>110</v>
      </c>
      <c r="C30" s="69"/>
      <c r="D30" s="69"/>
      <c r="E30" s="69"/>
      <c r="F30" s="69"/>
      <c r="G30" s="69"/>
    </row>
    <row r="31" spans="1:8" ht="4" customHeight="1" x14ac:dyDescent="0.2">
      <c r="A31" s="2"/>
      <c r="B31" s="2"/>
      <c r="C31" s="2"/>
      <c r="D31" s="2"/>
      <c r="E31" s="2"/>
      <c r="F31" s="2"/>
      <c r="G31" s="2"/>
      <c r="H31" s="2"/>
    </row>
    <row r="32" spans="1:8" ht="18" customHeight="1" x14ac:dyDescent="0.2">
      <c r="A32" s="59" t="s">
        <v>13</v>
      </c>
      <c r="B32" s="60"/>
      <c r="C32" s="60"/>
      <c r="D32" s="60"/>
      <c r="E32" s="60"/>
      <c r="F32" s="60"/>
      <c r="G32" s="60"/>
      <c r="H32" s="60"/>
    </row>
  </sheetData>
  <sheetProtection sheet="1" objects="1" scenarios="1"/>
  <mergeCells count="35">
    <mergeCell ref="A2:H2"/>
    <mergeCell ref="B9:C9"/>
    <mergeCell ref="E10:F10"/>
    <mergeCell ref="E5:G5"/>
    <mergeCell ref="E8:F8"/>
    <mergeCell ref="B5:D5"/>
    <mergeCell ref="B28:G28"/>
    <mergeCell ref="B27:G27"/>
    <mergeCell ref="B10:C10"/>
    <mergeCell ref="E9:F9"/>
    <mergeCell ref="B13:F13"/>
    <mergeCell ref="B16:F16"/>
    <mergeCell ref="B23:D23"/>
    <mergeCell ref="B19:G19"/>
    <mergeCell ref="B25:D25"/>
    <mergeCell ref="B15:F15"/>
    <mergeCell ref="E22:F22"/>
    <mergeCell ref="B12:G12"/>
    <mergeCell ref="B17:F17"/>
    <mergeCell ref="A32:H32"/>
    <mergeCell ref="B8:C8"/>
    <mergeCell ref="E25:F25"/>
    <mergeCell ref="B24:D24"/>
    <mergeCell ref="E4:G4"/>
    <mergeCell ref="B14:F14"/>
    <mergeCell ref="B21:D21"/>
    <mergeCell ref="E24:F24"/>
    <mergeCell ref="B30:G30"/>
    <mergeCell ref="E21:F21"/>
    <mergeCell ref="B20:D20"/>
    <mergeCell ref="E20:F20"/>
    <mergeCell ref="B4:D4"/>
    <mergeCell ref="B22:D22"/>
    <mergeCell ref="E23:F23"/>
    <mergeCell ref="B7:G7"/>
  </mergeCells>
  <hyperlinks>
    <hyperlink ref="B30" r:id="rId1" xr:uid="{00000000-0004-0000-0500-000000000000}"/>
  </hyperlinks>
  <pageMargins left="0.5" right="0.5" top="0.75" bottom="0.75"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START HERE</vt:lpstr>
      <vt:lpstr>DECISION LOG</vt:lpstr>
      <vt:lpstr>YOUR RESULTS</vt:lpstr>
      <vt:lpstr>ACTION PLAN</vt:lpstr>
      <vt:lpstr>GANTT TIMELINE</vt:lpstr>
      <vt:lpstr>MY REPORT</vt:lpstr>
      <vt:lpstr>'MY REPORT'!Print_Titles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Sam Olliver</cp:lastModifiedBy>
  <dcterms:created xsi:type="dcterms:W3CDTF">2026-03-10T17:55:45Z</dcterms:created>
  <dcterms:modified xsi:type="dcterms:W3CDTF">2026-03-12T11:17:15Z</dcterms:modified>
</cp:coreProperties>
</file>